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ationalturkeyfederation.sharepoint.com/sites/NTF/Shared Documents/Addison Murtha/Audit/"/>
    </mc:Choice>
  </mc:AlternateContent>
  <xr:revisionPtr revIDLastSave="69" documentId="8_{40DFEE29-7837-4726-B067-5FC8F6EA58F7}" xr6:coauthVersionLast="47" xr6:coauthVersionMax="47" xr10:uidLastSave="{EC1B6516-D42A-42E5-AA2C-DCCAAD8A313C}"/>
  <workbookProtection workbookAlgorithmName="SHA-512" workbookHashValue="BAbwjo+1hFgywFfmP86RS6dgEV9N10Ncyzw+4afQpfw37jAtU0fCgodQM+j2cBuD2LCVHO2PHkeARcu+srcafg==" workbookSaltValue="VDpEWWc5vkUVnUNk0ng44Q==" workbookSpinCount="100000" lockStructure="1"/>
  <bookViews>
    <workbookView xWindow="-110" yWindow="-110" windowWidth="19420" windowHeight="10300" tabRatio="690" firstSheet="1" activeTab="4" xr2:uid="{00000000-000D-0000-FFFF-FFFF00000000}"/>
  </bookViews>
  <sheets>
    <sheet name="Evaluate Score Proportion" sheetId="7" state="hidden" r:id="rId1"/>
    <sheet name="1. Audit Entry Form" sheetId="2" r:id="rId2"/>
    <sheet name="2. Cover Sheet" sheetId="3" r:id="rId3"/>
    <sheet name="3. Mgment - Training - Programs" sheetId="4" r:id="rId4"/>
    <sheet name="4. Hatchery BMP" sheetId="5" r:id="rId5"/>
    <sheet name="Mock Audit for Points" sheetId="6" state="hidden" r:id="rId6"/>
  </sheets>
  <definedNames>
    <definedName name="OLE_LINK1" localSheetId="4">'4. Hatchery BMP'!#REF!</definedName>
    <definedName name="_xlnm.Print_Area" localSheetId="2">'2. Cover Sheet'!$A$1:$N$34</definedName>
    <definedName name="_xlnm.Print_Area" localSheetId="3">'3. Mgment - Training - Programs'!$A$1:$I$16</definedName>
    <definedName name="_xlnm.Print_Area" localSheetId="4">'4. Hatchery BMP'!$A$1:$I$22</definedName>
    <definedName name="_xlnm.Print_Area" localSheetId="5">'Mock Audit for Points'!$A$1:$I$45</definedName>
    <definedName name="_xlnm.Print_Titles" localSheetId="3">'3. Mgment - Training - Programs'!$1:$1</definedName>
    <definedName name="_xlnm.Print_Titles" localSheetId="4">'4. Hatchery BMP'!$1:$1</definedName>
    <definedName name="Z_021C8937_E5DC_4EEC_B1B0_5D0A045D3A93_.wvu.Cols" localSheetId="3" hidden="1">'3. Mgment - Training - Programs'!$E:$G,'3. Mgment - Training - Programs'!$L:$O</definedName>
    <definedName name="Z_021C8937_E5DC_4EEC_B1B0_5D0A045D3A93_.wvu.Cols" localSheetId="4" hidden="1">'4. Hatchery BMP'!$E:$G,'4. Hatchery BMP'!$L:$L</definedName>
    <definedName name="Z_021C8937_E5DC_4EEC_B1B0_5D0A045D3A93_.wvu.PrintArea" localSheetId="2" hidden="1">'2. Cover Sheet'!$A$1:$N$34</definedName>
    <definedName name="Z_021C8937_E5DC_4EEC_B1B0_5D0A045D3A93_.wvu.PrintArea" localSheetId="3" hidden="1">'3. Mgment - Training - Programs'!$A$1:$I$16</definedName>
    <definedName name="Z_021C8937_E5DC_4EEC_B1B0_5D0A045D3A93_.wvu.PrintArea" localSheetId="4" hidden="1">'4. Hatchery BMP'!$A$1:$I$22</definedName>
    <definedName name="Z_021C8937_E5DC_4EEC_B1B0_5D0A045D3A93_.wvu.PrintArea" localSheetId="5" hidden="1">'Mock Audit for Points'!$A$1:$I$45</definedName>
    <definedName name="Z_021C8937_E5DC_4EEC_B1B0_5D0A045D3A93_.wvu.PrintTitles" localSheetId="3" hidden="1">'3. Mgment - Training - Programs'!$1:$1</definedName>
    <definedName name="Z_021C8937_E5DC_4EEC_B1B0_5D0A045D3A93_.wvu.PrintTitles" localSheetId="4" hidden="1">'4. Hatchery BMP'!$1:$1</definedName>
    <definedName name="Z_1F1C7B1E_6480_443B_8699_8DB4E2051728_.wvu.Cols" localSheetId="3" hidden="1">'3. Mgment - Training - Programs'!$E:$G,'3. Mgment - Training - Programs'!$L:$O</definedName>
    <definedName name="Z_1F1C7B1E_6480_443B_8699_8DB4E2051728_.wvu.Cols" localSheetId="4" hidden="1">'4. Hatchery BMP'!$E:$G,'4. Hatchery BMP'!$L:$L</definedName>
    <definedName name="Z_1F1C7B1E_6480_443B_8699_8DB4E2051728_.wvu.PrintArea" localSheetId="2" hidden="1">'2. Cover Sheet'!$A$1:$N$34</definedName>
    <definedName name="Z_1F1C7B1E_6480_443B_8699_8DB4E2051728_.wvu.PrintArea" localSheetId="3" hidden="1">'3. Mgment - Training - Programs'!$A$1:$I$16</definedName>
    <definedName name="Z_1F1C7B1E_6480_443B_8699_8DB4E2051728_.wvu.PrintArea" localSheetId="4" hidden="1">'4. Hatchery BMP'!$A$1:$I$22</definedName>
    <definedName name="Z_1F1C7B1E_6480_443B_8699_8DB4E2051728_.wvu.PrintArea" localSheetId="5" hidden="1">'Mock Audit for Points'!$A$1:$I$45</definedName>
    <definedName name="Z_1F1C7B1E_6480_443B_8699_8DB4E2051728_.wvu.PrintTitles" localSheetId="3" hidden="1">'3. Mgment - Training - Programs'!$1:$1</definedName>
    <definedName name="Z_1F1C7B1E_6480_443B_8699_8DB4E2051728_.wvu.PrintTitles" localSheetId="4" hidden="1">'4. Hatchery BMP'!$1:$1</definedName>
    <definedName name="Z_C62255E3_4BBD_4D52_9A28_B09036565113_.wvu.Cols" localSheetId="3" hidden="1">'3. Mgment - Training - Programs'!$E:$G,'3. Mgment - Training - Programs'!$L:$O</definedName>
    <definedName name="Z_C62255E3_4BBD_4D52_9A28_B09036565113_.wvu.Cols" localSheetId="4" hidden="1">'4. Hatchery BMP'!$E:$G,'4. Hatchery BMP'!$L:$L</definedName>
    <definedName name="Z_C62255E3_4BBD_4D52_9A28_B09036565113_.wvu.PrintArea" localSheetId="2" hidden="1">'2. Cover Sheet'!$A$1:$N$34</definedName>
    <definedName name="Z_C62255E3_4BBD_4D52_9A28_B09036565113_.wvu.PrintArea" localSheetId="3" hidden="1">'3. Mgment - Training - Programs'!$A$1:$I$16</definedName>
    <definedName name="Z_C62255E3_4BBD_4D52_9A28_B09036565113_.wvu.PrintArea" localSheetId="4" hidden="1">'4. Hatchery BMP'!$A$1:$I$22</definedName>
    <definedName name="Z_C62255E3_4BBD_4D52_9A28_B09036565113_.wvu.PrintArea" localSheetId="5" hidden="1">'Mock Audit for Points'!$A$1:$I$45</definedName>
    <definedName name="Z_C62255E3_4BBD_4D52_9A28_B09036565113_.wvu.PrintTitles" localSheetId="3" hidden="1">'3. Mgment - Training - Programs'!$1:$1</definedName>
    <definedName name="Z_C62255E3_4BBD_4D52_9A28_B09036565113_.wvu.PrintTitles" localSheetId="4" hidden="1">'4. Hatchery BMP'!$1:$1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3" l="1"/>
  <c r="K29" i="3"/>
  <c r="K28" i="3"/>
  <c r="K27" i="3"/>
  <c r="K26" i="3"/>
  <c r="K25" i="3"/>
  <c r="I25" i="3"/>
  <c r="H15" i="5" l="1"/>
  <c r="H13" i="5"/>
  <c r="G43" i="2"/>
  <c r="G42" i="2"/>
  <c r="G37" i="2"/>
  <c r="G36" i="2"/>
  <c r="G35" i="2"/>
  <c r="G33" i="2"/>
  <c r="G32" i="2"/>
  <c r="H16" i="4"/>
  <c r="H13" i="4" s="1"/>
  <c r="H3" i="5"/>
  <c r="H4" i="5"/>
  <c r="H12" i="5"/>
  <c r="H11" i="5"/>
  <c r="H2" i="4"/>
  <c r="H8" i="4"/>
  <c r="H17" i="5"/>
  <c r="D8" i="5"/>
  <c r="D12" i="5"/>
  <c r="D11" i="5"/>
  <c r="C32" i="2"/>
  <c r="I15" i="4"/>
  <c r="H15" i="4"/>
  <c r="H8" i="5" l="1"/>
  <c r="H2" i="5"/>
  <c r="H6" i="5"/>
  <c r="H21" i="5"/>
  <c r="H20" i="5"/>
  <c r="H19" i="5"/>
  <c r="E44" i="2" l="1"/>
  <c r="G44" i="2" s="1"/>
  <c r="I20" i="5" l="1"/>
  <c r="I21" i="5"/>
  <c r="I22" i="5"/>
  <c r="I19" i="5"/>
  <c r="I15" i="5"/>
  <c r="I16" i="5"/>
  <c r="I14" i="5"/>
  <c r="I13" i="5"/>
  <c r="I4" i="5"/>
  <c r="I5" i="5"/>
  <c r="I3" i="5"/>
  <c r="I16" i="4"/>
  <c r="I14" i="4"/>
  <c r="I11" i="4"/>
  <c r="I12" i="4"/>
  <c r="I10" i="4"/>
  <c r="I6" i="4"/>
  <c r="I33" i="3" l="1"/>
  <c r="E46" i="2" l="1"/>
  <c r="G46" i="2" s="1"/>
  <c r="H12" i="4" l="1"/>
  <c r="H10" i="4"/>
  <c r="I5" i="4" l="1"/>
  <c r="H5" i="4" l="1"/>
  <c r="E53" i="2" l="1"/>
  <c r="E52" i="2"/>
  <c r="E54" i="2" l="1"/>
  <c r="C50" i="2"/>
  <c r="C49" i="2"/>
  <c r="C48" i="2"/>
  <c r="C47" i="2"/>
  <c r="C44" i="2"/>
  <c r="L44" i="2" s="1"/>
  <c r="C43" i="2"/>
  <c r="C41" i="2"/>
  <c r="C40" i="2"/>
  <c r="C39" i="2"/>
  <c r="C38" i="2"/>
  <c r="C36" i="2"/>
  <c r="C35" i="2"/>
  <c r="C31" i="2"/>
  <c r="D15" i="4" s="1"/>
  <c r="C30" i="2"/>
  <c r="D12" i="4" s="1"/>
  <c r="C29" i="2"/>
  <c r="C28" i="2"/>
  <c r="D10" i="4" s="1"/>
  <c r="C27" i="2"/>
  <c r="C26" i="2"/>
  <c r="D6" i="4" s="1"/>
  <c r="C25" i="2"/>
  <c r="C23" i="2"/>
  <c r="L25" i="2" l="1"/>
  <c r="G25" i="2" s="1"/>
  <c r="D5" i="4"/>
  <c r="H6" i="4"/>
  <c r="I7" i="5" l="1"/>
  <c r="H7" i="5"/>
  <c r="L31" i="2"/>
  <c r="L36" i="2"/>
  <c r="L41" i="2"/>
  <c r="L43" i="2"/>
  <c r="C24" i="2"/>
  <c r="L24" i="2" s="1"/>
  <c r="L26" i="2"/>
  <c r="L27" i="2"/>
  <c r="L28" i="2"/>
  <c r="G28" i="2" s="1"/>
  <c r="L29" i="2"/>
  <c r="L30" i="2"/>
  <c r="G30" i="2" s="1"/>
  <c r="L32" i="2"/>
  <c r="L34" i="2"/>
  <c r="L35" i="2"/>
  <c r="D7" i="5"/>
  <c r="L39" i="2"/>
  <c r="L40" i="2"/>
  <c r="L45" i="2"/>
  <c r="G45" i="2" s="1"/>
  <c r="L47" i="2"/>
  <c r="L48" i="2"/>
  <c r="L49" i="2"/>
  <c r="G49" i="2" s="1"/>
  <c r="L50" i="2"/>
  <c r="B7" i="7"/>
  <c r="C39" i="7" s="1"/>
  <c r="B6" i="7"/>
  <c r="B5" i="7"/>
  <c r="C29" i="7" s="1"/>
  <c r="B4" i="7"/>
  <c r="B3" i="7"/>
  <c r="C22" i="7" s="1"/>
  <c r="B2" i="7"/>
  <c r="C18" i="7" s="1"/>
  <c r="I9" i="7"/>
  <c r="B13" i="7"/>
  <c r="C28" i="7" l="1"/>
  <c r="E38" i="7"/>
  <c r="E18" i="7"/>
  <c r="C27" i="7"/>
  <c r="L38" i="2"/>
  <c r="G38" i="2" s="1"/>
  <c r="C38" i="7"/>
  <c r="C37" i="7"/>
  <c r="C21" i="7"/>
  <c r="B9" i="7"/>
  <c r="C23" i="7"/>
  <c r="D4" i="4"/>
  <c r="D9" i="4"/>
  <c r="D16" i="4"/>
  <c r="D4" i="5"/>
  <c r="D5" i="5"/>
  <c r="D9" i="5"/>
  <c r="D10" i="5"/>
  <c r="D13" i="5"/>
  <c r="D22" i="5"/>
  <c r="D3" i="4"/>
  <c r="I10" i="5"/>
  <c r="I11" i="5"/>
  <c r="I9" i="4"/>
  <c r="I4" i="4"/>
  <c r="I3" i="4"/>
  <c r="H14" i="4"/>
  <c r="H11" i="4"/>
  <c r="H9" i="4"/>
  <c r="H10" i="5"/>
  <c r="H9" i="5"/>
  <c r="H5" i="5"/>
  <c r="H22" i="5"/>
  <c r="D17" i="5" s="1"/>
  <c r="H4" i="4"/>
  <c r="H3" i="4"/>
  <c r="D2" i="5" l="1"/>
  <c r="I28" i="3" s="1"/>
  <c r="I29" i="3"/>
  <c r="D2" i="4"/>
  <c r="D14" i="4"/>
  <c r="D13" i="4" s="1"/>
  <c r="F15" i="4" s="1"/>
  <c r="E29" i="7"/>
  <c r="E22" i="7"/>
  <c r="D11" i="4"/>
  <c r="D8" i="4" s="1"/>
  <c r="F22" i="5"/>
  <c r="C34" i="7"/>
  <c r="C33" i="7"/>
  <c r="C32" i="7"/>
  <c r="C31" i="7"/>
  <c r="C25" i="7"/>
  <c r="K31" i="3" l="1"/>
  <c r="M29" i="3"/>
  <c r="M28" i="3"/>
  <c r="F12" i="4"/>
  <c r="I30" i="3"/>
  <c r="C35" i="7"/>
  <c r="M30" i="3" l="1"/>
  <c r="D21" i="3"/>
  <c r="E19" i="3"/>
  <c r="L17" i="3"/>
  <c r="C17" i="3"/>
  <c r="L15" i="3"/>
  <c r="C15" i="3"/>
  <c r="L13" i="3"/>
  <c r="B13" i="3"/>
  <c r="I27" i="3" l="1"/>
  <c r="M27" i="3" s="1"/>
  <c r="I26" i="3"/>
  <c r="M26" i="3" s="1"/>
  <c r="F10" i="4"/>
  <c r="G48" i="2"/>
  <c r="G50" i="2"/>
  <c r="G47" i="2"/>
  <c r="G34" i="2"/>
  <c r="G39" i="2"/>
  <c r="G41" i="2"/>
  <c r="G40" i="2"/>
  <c r="I31" i="3" l="1"/>
  <c r="G31" i="2"/>
  <c r="G29" i="2"/>
  <c r="G27" i="2"/>
  <c r="G24" i="2"/>
  <c r="G26" i="2"/>
  <c r="F16" i="4"/>
  <c r="F9" i="4"/>
  <c r="M25" i="3" l="1"/>
  <c r="C19" i="7"/>
  <c r="C17" i="7"/>
  <c r="L1" i="5"/>
  <c r="M2" i="4" s="1"/>
  <c r="F3" i="4"/>
  <c r="F11" i="4"/>
  <c r="F14" i="4"/>
  <c r="F9" i="5"/>
  <c r="M1" i="4"/>
  <c r="M3" i="4" l="1"/>
  <c r="G15" i="4" s="1"/>
  <c r="E8" i="4"/>
  <c r="E2" i="4"/>
  <c r="E13" i="4"/>
  <c r="D31" i="6"/>
  <c r="F36" i="6" s="1"/>
  <c r="D13" i="6"/>
  <c r="D2" i="6"/>
  <c r="F3" i="6" s="1"/>
  <c r="G10" i="4" l="1"/>
  <c r="G12" i="4"/>
  <c r="G22" i="5"/>
  <c r="F5" i="6"/>
  <c r="F4" i="6"/>
  <c r="G11" i="4"/>
  <c r="G3" i="4"/>
  <c r="G9" i="5"/>
  <c r="G16" i="4"/>
  <c r="G9" i="4"/>
  <c r="G14" i="4"/>
  <c r="M31" i="3"/>
  <c r="F2" i="6"/>
  <c r="H20" i="6"/>
  <c r="E5" i="7" s="1"/>
  <c r="H31" i="6"/>
  <c r="H25" i="6"/>
  <c r="H13" i="6"/>
  <c r="H7" i="6"/>
  <c r="H2" i="6"/>
  <c r="D25" i="6"/>
  <c r="D20" i="6"/>
  <c r="D7" i="6"/>
  <c r="E7" i="7" l="1"/>
  <c r="E3" i="7"/>
  <c r="E4" i="7"/>
  <c r="F4" i="7" s="1"/>
  <c r="E2" i="7"/>
  <c r="F2" i="7" s="1"/>
  <c r="E6" i="7"/>
  <c r="F6" i="7" s="1"/>
  <c r="C30" i="7"/>
  <c r="C26" i="7"/>
  <c r="F5" i="7"/>
  <c r="E9" i="7" l="1"/>
  <c r="F3" i="7"/>
  <c r="C20" i="7"/>
  <c r="C24" i="7"/>
  <c r="F29" i="6" l="1"/>
  <c r="F28" i="6"/>
  <c r="F27" i="6"/>
  <c r="F26" i="6"/>
  <c r="F23" i="6"/>
  <c r="F22" i="6"/>
  <c r="F21" i="6"/>
  <c r="F18" i="6"/>
  <c r="F17" i="6"/>
  <c r="F16" i="6"/>
  <c r="F15" i="6"/>
  <c r="F14" i="6"/>
  <c r="F11" i="6"/>
  <c r="F10" i="6"/>
  <c r="F9" i="6"/>
  <c r="F8" i="6"/>
  <c r="F7" i="6" l="1"/>
  <c r="F25" i="6"/>
  <c r="F20" i="6"/>
  <c r="F13" i="6"/>
  <c r="M1" i="6" l="1"/>
  <c r="G36" i="6" s="1"/>
  <c r="F39" i="6"/>
  <c r="F37" i="6"/>
  <c r="F38" i="6"/>
  <c r="F33" i="6"/>
  <c r="F34" i="6"/>
  <c r="F32" i="6"/>
  <c r="F35" i="6"/>
  <c r="E31" i="6" l="1"/>
  <c r="G5" i="6"/>
  <c r="G14" i="6"/>
  <c r="G35" i="6"/>
  <c r="G33" i="6"/>
  <c r="G37" i="6"/>
  <c r="G17" i="6"/>
  <c r="G10" i="6"/>
  <c r="G9" i="6"/>
  <c r="G32" i="6"/>
  <c r="G27" i="6"/>
  <c r="G18" i="6"/>
  <c r="G8" i="6"/>
  <c r="G15" i="6"/>
  <c r="G22" i="6"/>
  <c r="G28" i="6"/>
  <c r="G16" i="6"/>
  <c r="G29" i="6"/>
  <c r="G3" i="6"/>
  <c r="G34" i="6"/>
  <c r="G23" i="6"/>
  <c r="G21" i="6"/>
  <c r="G38" i="6"/>
  <c r="G26" i="6"/>
  <c r="G4" i="6"/>
  <c r="G11" i="6"/>
  <c r="E20" i="6"/>
  <c r="E13" i="6"/>
  <c r="E7" i="6"/>
  <c r="E2" i="6"/>
  <c r="E25" i="6"/>
  <c r="G39" i="6"/>
  <c r="F31" i="6"/>
  <c r="C36" i="7"/>
  <c r="F7" i="7"/>
  <c r="M2" i="6" l="1"/>
  <c r="C4" i="7"/>
  <c r="C2" i="7"/>
  <c r="C5" i="7"/>
  <c r="C6" i="7"/>
  <c r="C3" i="7"/>
  <c r="F9" i="7"/>
  <c r="C7" i="7"/>
  <c r="C9" i="7" l="1"/>
  <c r="L23" i="2" l="1"/>
  <c r="G23" i="2" s="1"/>
  <c r="C16" i="7" l="1"/>
  <c r="E17" i="7"/>
  <c r="E24" i="7"/>
  <c r="E28" i="7"/>
  <c r="E33" i="7"/>
  <c r="E36" i="7"/>
  <c r="E25" i="7"/>
  <c r="E30" i="7"/>
  <c r="E34" i="7"/>
  <c r="E31" i="7"/>
  <c r="E35" i="7"/>
  <c r="E16" i="7"/>
  <c r="E27" i="7"/>
  <c r="E19" i="7"/>
  <c r="E37" i="7"/>
  <c r="E39" i="7"/>
  <c r="E20" i="7"/>
  <c r="E26" i="7"/>
  <c r="E32" i="7"/>
  <c r="E2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B15" authorId="0" shapeId="0" xr:uid="{00000000-0006-0000-0000-000001000000}">
      <text>
        <r>
          <rPr>
            <b/>
            <sz val="12"/>
            <color indexed="81"/>
            <rFont val="Tahoma"/>
            <family val="2"/>
          </rPr>
          <t xml:space="preserve">Link_Tereasa_A: Only cells B16:B38 are open for entry. Changing these values will change that item throughout the audit.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5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<sst xmlns="http://schemas.openxmlformats.org/spreadsheetml/2006/main" count="373" uniqueCount="326">
  <si>
    <t>Area</t>
  </si>
  <si>
    <t>Guideline</t>
  </si>
  <si>
    <t>Measurement\Verification</t>
  </si>
  <si>
    <t>Max Score</t>
  </si>
  <si>
    <t>Facility Score</t>
  </si>
  <si>
    <t>Comments</t>
  </si>
  <si>
    <t>Education and training</t>
  </si>
  <si>
    <t>Designated person or management group in charge of animal welfare practices.</t>
  </si>
  <si>
    <t>Identify designated person or management group</t>
  </si>
  <si>
    <t>Documented training program for all employees handling live birds.</t>
  </si>
  <si>
    <t>Formulated and fed to prevent predictable signs of nutritional deficiency and to promote good health and desired production.</t>
  </si>
  <si>
    <t>Diet reviewed by professional turkey nutritionist. Feed mill follows Good Manufacturing Practices</t>
  </si>
  <si>
    <t>Permit normal hydration with adequate access for all birds.</t>
  </si>
  <si>
    <t>Meets requirements as specified by company program. Birds should have access to drinkers as specified by company program.</t>
  </si>
  <si>
    <t>Access to feed</t>
  </si>
  <si>
    <t>Adequate access for all birds.</t>
  </si>
  <si>
    <t>Meets requirements for number of feeders as specified by the company program.  Birds should have access to feeders as specified by company program.</t>
  </si>
  <si>
    <t xml:space="preserve">Maintain well-being </t>
  </si>
  <si>
    <t>A written company program should be available describing feed withdrawal process with grower.  Feed withdrawal should not exceed 12 hours prior to loading.</t>
  </si>
  <si>
    <t>Health Care</t>
  </si>
  <si>
    <t>Veterinary care</t>
  </si>
  <si>
    <t>Veterinary care should be available</t>
  </si>
  <si>
    <t>Identify veterinarian</t>
  </si>
  <si>
    <t>Health</t>
  </si>
  <si>
    <t>A disease prevention program should be followed.</t>
  </si>
  <si>
    <t>Verify disease program documentation.</t>
  </si>
  <si>
    <t>Biosecurity</t>
  </si>
  <si>
    <t xml:space="preserve">A written biosecurity program with defined procedures is in place.  </t>
  </si>
  <si>
    <t>Verify a biosecurity program is documented and followed.</t>
  </si>
  <si>
    <t>Inspection</t>
  </si>
  <si>
    <t>Inspect flocks daily.</t>
  </si>
  <si>
    <t>On-Farm euthanasia</t>
  </si>
  <si>
    <t>Lighting program</t>
  </si>
  <si>
    <t xml:space="preserve">A company has a lighting program to meet reproductive requirements. </t>
  </si>
  <si>
    <t>Welfare Best Practices</t>
  </si>
  <si>
    <t>No instances willful acts of abuse</t>
  </si>
  <si>
    <t>Protects birds from anticipated environmental conditions and predation.</t>
  </si>
  <si>
    <t>Verify that birds are not being injured by conditions in the house.</t>
  </si>
  <si>
    <t>Vermin control</t>
  </si>
  <si>
    <t>Rodent control program should be in place.</t>
  </si>
  <si>
    <t>Verify company program is in place and is Implemented and monitored,</t>
  </si>
  <si>
    <t>Ventilation</t>
  </si>
  <si>
    <t>Quality air; remove noxious gases.</t>
  </si>
  <si>
    <t xml:space="preserve">Verify system to provide adequate ventilation.  Ammonia standard is less than 25 ppm on weighted average of day and measured at bird level. Auditor will measure ammonia with mutually agreed upon equipment.  </t>
  </si>
  <si>
    <t>Litter moisture</t>
  </si>
  <si>
    <t>Moisture not excessive</t>
  </si>
  <si>
    <t>Litter (a sampling of five locations located in the middle of the house, not directly under a feeder or drinker) is loosely compacted in the hand when squeezed; birds are not excessively wet or dirty.</t>
  </si>
  <si>
    <t>Emergency response plan</t>
  </si>
  <si>
    <t xml:space="preserve">Company should have a written plan for emergency response and recovery, including but not limited to structural damage, natural disasters, live bird transportation emergencies and utility outages.   Plan should include system or procedure to provide adequate ventilation in the event of power failure. </t>
  </si>
  <si>
    <t>Verify the company has a written plan including emergency contact phone numbers and that it has been communicated to employees.  Verify emergency ventilation system.</t>
  </si>
  <si>
    <t>Turkey Breeders</t>
  </si>
  <si>
    <t>Nest space</t>
  </si>
  <si>
    <t>Adequate nest space must be provided for hens</t>
  </si>
  <si>
    <t xml:space="preserve">No more than 6 hens per nest, 90% of nest gates should be in working order to let hens in and out freely. </t>
  </si>
  <si>
    <t>Nests</t>
  </si>
  <si>
    <t>Nests shall be maintained as to not cause injury to the hen.</t>
  </si>
  <si>
    <t xml:space="preserve">No sharp protrusions or edges to injure hens.      </t>
  </si>
  <si>
    <t>Record keeping</t>
  </si>
  <si>
    <t xml:space="preserve">In addition to mortality records, egg production records must be readily available </t>
  </si>
  <si>
    <t>Verify egg production records.</t>
  </si>
  <si>
    <t>Breeder Roaming space</t>
  </si>
  <si>
    <t>Adequate roaming space</t>
  </si>
  <si>
    <t>Birds free to roam throughout growing area. Birds can stand up, sit down and spread their wings.</t>
  </si>
  <si>
    <t>Flock evaluation</t>
  </si>
  <si>
    <t>Must inspect 100 birds per farm for eye condition, skin tears and foot condition or any other condition that impedes the birds ability to eat and drink.</t>
  </si>
  <si>
    <t>Flock treatment program</t>
  </si>
  <si>
    <t>Beak conditioning</t>
  </si>
  <si>
    <t>Must inspect 100 birds per farm in flocks post 10 weeks</t>
  </si>
  <si>
    <t xml:space="preserve">No more than 10 birds per 100 examined should have upper beaks less than ¼ inch from nostril. </t>
  </si>
  <si>
    <t>Bird handling</t>
  </si>
  <si>
    <t xml:space="preserve">Birds are handled in such a manner as to avoid injury. </t>
  </si>
  <si>
    <t xml:space="preserve">Verify proper bird handling technique with regards to driving, catching, injecting and releasing.  Birds shall not walk on top of other birds. Birds should always be supported by 2 legs or 2 shoulders or by a shoulder and the opposite leg depending on type of injection being performed.  Birds should be returned to an upright position and released as to not cause injury. </t>
  </si>
  <si>
    <t>Birds are handled in such a manner as to avoid injury.</t>
  </si>
  <si>
    <t>Verify proper bird handling technique with regards to driving, loading, transporting and unloading.  Birds shall not walk on top of other birds, birds should be placed into coop rapidly using 2 points of contact.  Cage and trailer density should permit turkeys to sit in a single layer with accommodations being made for season (verify a written SOP).  Equipment used should be in good condition with a inspection insuring there are no sharp edges or protrusions to injure birds.  If the mortality  exceeds 0.5% corrective action must be initiated.</t>
  </si>
  <si>
    <t>Toms are handled in such a manner as to avoid injury.</t>
  </si>
  <si>
    <t xml:space="preserve">Verify proper bird handling technique with regards to catching, milking and releasing.  Toms should be supported securely grasping either 2 legs or 1 shoulder and 1 leg and placed in a milking bench or securely held in a position to allow semen collection.    Toms should be released in such a manner as not to cause injury.  </t>
  </si>
  <si>
    <t>Hens are handled in such a manner as to avoid injury.</t>
  </si>
  <si>
    <t>Verify eggs are collected in such a manner to avoid rough handling or injury to the hen.</t>
  </si>
  <si>
    <t xml:space="preserve">Verify proper bird handling technique with regards to catching and releasing. Birds should be picked up using 2 legs, 2 shoulders or 1 leg and 1shoulder.  Birds should be returned to an upright position and  released in a manner as not to cause injury. </t>
  </si>
  <si>
    <t>Housing Condition</t>
  </si>
  <si>
    <t>Comfort &amp; Shelter</t>
  </si>
  <si>
    <t>On-Farm Best Practices</t>
  </si>
  <si>
    <t>Verify mortality records exist; mortality properly recorded and removed daily. No decomposing carcasses observed in the house</t>
  </si>
  <si>
    <t>Designated management</t>
  </si>
  <si>
    <t>Adequate diet and nutrition</t>
  </si>
  <si>
    <t>Review training materials and verify employee training documents .</t>
  </si>
  <si>
    <t>Nutrition and Feeding</t>
  </si>
  <si>
    <t>Feed Withdrawal </t>
  </si>
  <si>
    <t>Verify company has lighting program in place including a minimum 4 hours of dark/reduced light .</t>
  </si>
  <si>
    <t>Proportion of All Audit Points Assigned in This AREA</t>
  </si>
  <si>
    <t xml:space="preserve">Note the sum of these 6 items combined should equal the full amount of points allowed for this item. </t>
  </si>
  <si>
    <r>
      <t xml:space="preserve">Throughout the course of the audit no willful acts of abuse are observed.  This includes but is not limited to kicking, throwing, or hitting birds.  </t>
    </r>
    <r>
      <rPr>
        <b/>
        <u/>
        <sz val="10"/>
        <color theme="1"/>
        <rFont val="Arial"/>
        <family val="2"/>
      </rPr>
      <t>THIS IS A MAJOR NON-CONFOMANCE AND WILL RESULT IN AUTOMATIC FAILURE OF THE AUDIT.</t>
    </r>
  </si>
  <si>
    <t>TOTAL POINTS</t>
  </si>
  <si>
    <t>Possible Points for Area</t>
  </si>
  <si>
    <t>Mock Score %</t>
  </si>
  <si>
    <t>Required training and documentation</t>
  </si>
  <si>
    <t>Possible Points for Item</t>
  </si>
  <si>
    <t>Points For This Single Item are % of ALL AUDIT POINTS</t>
  </si>
  <si>
    <t>Each Area is This % Of All Points on Audit</t>
  </si>
  <si>
    <t>Mock Scoring Points for Area - Assumed Deficiencies</t>
  </si>
  <si>
    <t>TOTAL SCORE</t>
  </si>
  <si>
    <t>Individual Audit Items</t>
  </si>
  <si>
    <t>Required training and documentation for Euthanasia</t>
  </si>
  <si>
    <t>Documented training program for any employee or grower performing euthanasia</t>
  </si>
  <si>
    <r>
      <t xml:space="preserve">Use company approved humane method. Methods should follow recommendations in NTF’s </t>
    </r>
    <r>
      <rPr>
        <i/>
        <sz val="10"/>
        <color theme="1"/>
        <rFont val="Arial"/>
        <family val="2"/>
      </rPr>
      <t>Guidelines for Euthanasia of Turkeys.</t>
    </r>
    <r>
      <rPr>
        <sz val="10"/>
        <color theme="1"/>
        <rFont val="Arial"/>
        <family val="2"/>
      </rPr>
      <t xml:space="preserve"> Written procedure should include verification of proper euthanasia.</t>
    </r>
  </si>
  <si>
    <r>
      <t xml:space="preserve">No more than 20 birds per 100 examined should have eye/eye lid lesion, skin tear over 3” in size and any foot condition .  If &gt;20 birds per 100 examined are found to be affected a written protocol should be in place to evaluate, treat and remove affected birds from flock. If any condition that causes greater than 1% of the total flock to be unable to reach feed or water (or have a prolapse) than this is a </t>
    </r>
    <r>
      <rPr>
        <b/>
        <sz val="10"/>
        <color theme="1"/>
        <rFont val="Arial"/>
        <family val="2"/>
      </rPr>
      <t>MAJOR NON-CONFORMANCE AND WILL RESULT IN AUTOMATIC FAILURE OF THE AUDIT.</t>
    </r>
  </si>
  <si>
    <t>Must  inspect 3 of the 6 handling activities: Activities #1 and #2 are REQUIRED observations. Note that any 3 items add up to the maximum 60 point score. If the auditor uses more than 3 items, the score for each item will need to be adjusted so that the total allowable score is still 60 points.</t>
  </si>
  <si>
    <t>1)Insemination REQUIRED ACTIVITY</t>
  </si>
  <si>
    <t>2)Tom milking REQUIRED ACTIVITY</t>
  </si>
  <si>
    <t>Each Item Has Points Are This % of Total AREA Points</t>
  </si>
  <si>
    <t>Verify the program and evaluate flock to observe if program is being executed as per company plan. MICHELLE AND TEREASA</t>
  </si>
  <si>
    <t>CUMULATIVE COUNT OF ALL LESIONS</t>
  </si>
  <si>
    <t>CHRISTY AND ERIC TO LOOK AT APPROPRIATE TOLERANCE</t>
  </si>
  <si>
    <t>FOLKS TO SEND OUT PHOTOS</t>
  </si>
  <si>
    <t>MICHELLE AND TEREASA TO DO AUDIT</t>
  </si>
  <si>
    <t>NEEDS TO BE ALL PERSONS INVOLVED</t>
  </si>
  <si>
    <t>limit audit to 3 points only.</t>
  </si>
  <si>
    <t>3)  Transportation - discretionary item</t>
  </si>
  <si>
    <t>4) Vaccine injection - discretionary item</t>
  </si>
  <si>
    <t>5)Egg collection - discretionary item</t>
  </si>
  <si>
    <t>6)Bird weighing - discretionary item</t>
  </si>
  <si>
    <t>Proportion of Area Points Assigned to This Single Item</t>
  </si>
  <si>
    <t>Proportion of All Audit Points Assigned to This Single Item</t>
  </si>
  <si>
    <t>Review training materials and verify personnel training</t>
  </si>
  <si>
    <t>Access to adequate water supply</t>
  </si>
  <si>
    <t>Birds:  unable to reach food and water; have evidence of unrecoverable  injury/illness, including but not limited to prolapsed and broken bones; and show evidence of suffering.   should be euthanized after daily inspection</t>
  </si>
  <si>
    <t>The company should have a written protocol in place to evaluate and treat as necessary, birds from the flock that have symptoms of eye lesions, skin tears and any foot condition that impedes the birds ability to eat and drink.</t>
  </si>
  <si>
    <t xml:space="preserve">For these observations auditors must observe the individual activity for 15 -30 minutes.  Partial credit can be given in proportion to the degree of non-conformance and frequency of mishandling. Zero points shall be awarded if a pattern of non-conformance is observed during the observation period and corrective action is not taken.  </t>
  </si>
  <si>
    <t xml:space="preserve">Verify proper bird handling technique with regards to driving, catching, inseminating and releasing.  Hens shall not walk on top of each other.  Hens should be caught by both legs and placed in an insemination chair or averted and  inseminated then released.  Hens should be released in such a manner as not to cause injury. Verify that there are no sharp protrusions or edges in the holding pen or insemination chute that may injure hens.   </t>
  </si>
  <si>
    <t>Training</t>
  </si>
  <si>
    <t>Programs</t>
  </si>
  <si>
    <t>Management</t>
  </si>
  <si>
    <t>Management, Training and Programs</t>
  </si>
  <si>
    <t>CATEGORY</t>
  </si>
  <si>
    <t>BMP</t>
  </si>
  <si>
    <t>TL</t>
  </si>
  <si>
    <t>AREA</t>
  </si>
  <si>
    <t>NATIONAL TURKEY FEDERATION</t>
  </si>
  <si>
    <t>The following checklist is provided to assist turkey companies in complying with the Animal Welfare Guidelines recommended by the National Turkey Federation and voluntarily adopted by this Company.</t>
  </si>
  <si>
    <t>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</si>
  <si>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</si>
  <si>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</si>
  <si>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</si>
  <si>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</si>
  <si>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</si>
  <si>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</si>
  <si>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</si>
  <si>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</si>
  <si>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Maximum Score</t>
  </si>
  <si>
    <t>Percent</t>
  </si>
  <si>
    <t>TOTALS</t>
  </si>
  <si>
    <t>Audit Date</t>
  </si>
  <si>
    <t>Company Address</t>
  </si>
  <si>
    <t>Company Phone</t>
  </si>
  <si>
    <t>Company Contact</t>
  </si>
  <si>
    <t>Contact Position</t>
  </si>
  <si>
    <t>List of Complexes or Facilities in Audit</t>
  </si>
  <si>
    <t>Auditor and Title</t>
  </si>
  <si>
    <t>Auditor Name and Title:</t>
  </si>
  <si>
    <t>AUTO FAIL ITEM</t>
  </si>
  <si>
    <t>SCORE CHECK</t>
  </si>
  <si>
    <t>(Will only fill in if an auto failure occurred)</t>
  </si>
  <si>
    <t>AUDIT ITEM:</t>
  </si>
  <si>
    <t>COMMENTS</t>
  </si>
  <si>
    <t>2.0  Training</t>
  </si>
  <si>
    <t>All items are will show up on the printable sections of the audit and the cover sheet will also get filled out.</t>
  </si>
  <si>
    <t>% OF POINTS ALLOWED</t>
  </si>
  <si>
    <t>MAX SCORE ALLOWED</t>
  </si>
  <si>
    <t>YOUR SCORE</t>
  </si>
  <si>
    <t>Print pages on the following tabs: Cover Sheet, Mgment - Training - Programs and On-Farm BMP. Print ranges are set up, select your printer.</t>
  </si>
  <si>
    <t>USE ONLY THE GREEN SHADED AREAS FOR AUDIT INFORMATION ENTRY. USE THE TAB KEY TO MOVE FROM FIELD HORIZONTALLY. USE THE ENTER KEY TO MOVE FROM FIELD TO FIELD VERTICALLY.</t>
  </si>
  <si>
    <t>Injury Monitoring</t>
  </si>
  <si>
    <t>Drop distances - tabled</t>
  </si>
  <si>
    <t>Turkey Hatchery Animal Care Audit Checklist</t>
  </si>
  <si>
    <t>Turkey Hatchery Operations</t>
  </si>
  <si>
    <t>TURKEY HATCHERY ANIMAL CARE AUDIT CHECKLIST</t>
  </si>
  <si>
    <t>1.1  Management commitment to welfare</t>
  </si>
  <si>
    <t>1.0 Management</t>
  </si>
  <si>
    <t>3.0  Programs</t>
  </si>
  <si>
    <t>3.1  Emergency Response Plan</t>
  </si>
  <si>
    <t>No willful acts of abuse are tolerated</t>
  </si>
  <si>
    <t>1.2 Guidelines Adherence</t>
  </si>
  <si>
    <t>Euthanasia</t>
  </si>
  <si>
    <t>3.2 Euthanasia Plan</t>
  </si>
  <si>
    <t>Emergency Systems</t>
  </si>
  <si>
    <t>Temperature Range Goal</t>
  </si>
  <si>
    <t>Temperature Monitoring</t>
  </si>
  <si>
    <t>The holding room is equipped with a working thermometer and temperature is monitored at least twice a day when poults are present.</t>
  </si>
  <si>
    <t>Poult Servicing Training – Job Specific Training</t>
  </si>
  <si>
    <t>2.1  Poultry Welfare Training and Documentation</t>
  </si>
  <si>
    <t>Hatchery Systems</t>
  </si>
  <si>
    <t>4.1 Emergency Systems</t>
  </si>
  <si>
    <t>4.3 Poult Delivery  Emergency Plan</t>
  </si>
  <si>
    <t>5.1  Injury Monitoring</t>
  </si>
  <si>
    <t>1.3  Veterinary care</t>
  </si>
  <si>
    <t>4.0  Hatchery Systems</t>
  </si>
  <si>
    <t>Poults are handled in such a manner as to avoid injury.</t>
  </si>
  <si>
    <t>6.1  Sexing REQUIRED ACTIVITY</t>
  </si>
  <si>
    <t>6.2  Beak Treatment - Injection REQUIRED ACTIVITY</t>
  </si>
  <si>
    <t>Hatchery Best Management Practices</t>
  </si>
  <si>
    <t>Poult Care and Comfort</t>
  </si>
  <si>
    <t>5.0   Poult Care and Comfort</t>
  </si>
  <si>
    <t>Poult Servicing/Handling</t>
  </si>
  <si>
    <t>Hatchery System</t>
  </si>
  <si>
    <t>Poult Servicing and Handling</t>
  </si>
  <si>
    <t>Management commitment to welfare</t>
  </si>
  <si>
    <t>Guidelines Adherence</t>
  </si>
  <si>
    <t>Poultry Welfare Training and Documentation</t>
  </si>
  <si>
    <t>Emergency Response Plan</t>
  </si>
  <si>
    <t>Euthanasia Plan</t>
  </si>
  <si>
    <t>Acts of Willful Abuse</t>
  </si>
  <si>
    <t>Sexing REQUIRED ACTIVITY</t>
  </si>
  <si>
    <t>Beak Treatment - Injection REQUIRED ACTIVITY</t>
  </si>
  <si>
    <t>Mgmt.</t>
  </si>
  <si>
    <t>1.1  Management Commitment to Welfare</t>
  </si>
  <si>
    <t>1.3  Veterinary Care</t>
  </si>
  <si>
    <t>Verify monitoring system is in place to ensure that employees are engaged in AND conform to retrieval of loose poults that are at risk for injury.</t>
  </si>
  <si>
    <t>5.2 Drop distances - tabled</t>
  </si>
  <si>
    <t>5.3 Temperature Range Goal</t>
  </si>
  <si>
    <t>5.4 Temperature Monitoring</t>
  </si>
  <si>
    <t>5.5  Acts of Willful Abuse</t>
  </si>
  <si>
    <t>5.6 Euthanasia</t>
  </si>
  <si>
    <t>The company has a temperature range goal  (that is posted) for the holding room in the hatchery.</t>
  </si>
  <si>
    <t>Verify the range goal is posted and easily visible to employees.</t>
  </si>
  <si>
    <t xml:space="preserve">Verify proper bird handling technique with regards to catching, holding and releasing. Poults should be released in such a manner as not to cause injury. Verify that there are no sharp protrusions or edges in the sexing carousels or chutes that may injure poults.   </t>
  </si>
  <si>
    <t xml:space="preserve">Verify proper bird handling technique with regards to catching, holding and releasing. Poults should be released in such a manner as not to cause injury. Verify that there are no sharp protrusions or edges in the carousels or chutes that may injure poults. Verify equipment is inspected and maintained so that poults are restrained and released properly.  </t>
  </si>
  <si>
    <t>Verify thermometer(s) are in place and in working order. Review documentation logs to validate temperatures are monitored at least twice each day when poults are present.</t>
  </si>
  <si>
    <t>6.0 Poult Servicing and Handling</t>
  </si>
  <si>
    <t>CHECK</t>
  </si>
  <si>
    <t>2.3 Poult Servicing Training – Job Specific Training</t>
  </si>
  <si>
    <t>Euthanasia Training and Documentation</t>
  </si>
  <si>
    <t>4.4 Hatchery Services QA System</t>
  </si>
  <si>
    <t>6.4  Discretionary Servicing such as Toe Conditioning, Dew Claw Treatment, etc.</t>
  </si>
  <si>
    <t>6.3 take off - required activity</t>
  </si>
  <si>
    <t>2.2  Euthanasia Training and Documentation</t>
  </si>
  <si>
    <t>2.2 Euthanasia Training and Documentation</t>
  </si>
  <si>
    <t>Transportation to include emergency SOPs and contact list. Drivers to be trained in procedures in their specific equipment.</t>
  </si>
  <si>
    <t>2.4 Poult Transportation Training</t>
  </si>
  <si>
    <t>4.2 Loose Poult Retrival</t>
  </si>
  <si>
    <t>NTF AW Committee Target Scores</t>
  </si>
  <si>
    <t>Discretionary Servicing such as Toe Treatment, Dew Claw Treatment, etc.</t>
  </si>
  <si>
    <t>Hatch Pull (Take Off) - REQUIRED ACTIVITY</t>
  </si>
  <si>
    <t>Hatchery QC</t>
  </si>
  <si>
    <t>4.2 Loose Poults Retrieval</t>
  </si>
  <si>
    <t>Loose Poult Retrieval</t>
  </si>
  <si>
    <t>Verify that there are no free-fall drops of greater than 12 inches.</t>
  </si>
  <si>
    <t>Designated person or management group in charge of Company animal welfare practices.</t>
  </si>
  <si>
    <t>1.4 Animal Abuse Reporting</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</si>
  <si>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</si>
  <si>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5.2 Drop Distances - Tabled</t>
  </si>
  <si>
    <t>Animal Abuse Reporting</t>
  </si>
  <si>
    <t>Poult Delivery Emergency Plan</t>
  </si>
  <si>
    <t>1.4  Animal Abuse Reporting</t>
  </si>
  <si>
    <t>Complete the Company information in Section 1</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</si>
  <si>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</si>
  <si>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</si>
  <si>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</si>
  <si>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IF THE AUDITOR OBSERVES A WILLFUL ACT OF ABUSE, RECORD AS "YES" UNDER ITEM 5.5. The Audit stops at that point.  If no auto-fail items are observed, mark "NO".</t>
  </si>
  <si>
    <t>IF THE AUDITOR OBSERVES MAJOR NONCONFORMANCE UNDER EUTHANASIA, RECORD AS "YES" UNDER ITEM 5.6. The Audit stops at that point.  Otherwise, record the score.</t>
  </si>
  <si>
    <t>Run MACRO "CTRL+c" to clear this worksheet.</t>
  </si>
  <si>
    <t>AUTO FAIL WAS RECORDED DUE TO MAJOR NON-CONFORMANCE:</t>
  </si>
  <si>
    <t>Poults do not have an unsupported transfer drop of more than 12" when transitioning from belt to belt or one horizontal plane to another, except for immediately prior to euthanasia.</t>
  </si>
  <si>
    <t>The tray wash is free of birds.</t>
  </si>
  <si>
    <t>Tray Washing</t>
  </si>
  <si>
    <t>For 5.5, 5.6, and 5.7 enter "yes" if non-conformance is observed, "no" if not.</t>
  </si>
  <si>
    <t>Poult Delivery and Transportation Training</t>
  </si>
  <si>
    <t>2.4 Poult Delivery and Transport Training</t>
  </si>
  <si>
    <t>The hatchery has a program in place to retrieve loose poults as noticed or at specified intervals.</t>
  </si>
  <si>
    <t>Validate that poult injury monitoring is in place and effectively addressing any noted poult injuries.</t>
  </si>
  <si>
    <t>1.41 Corrective Actions</t>
  </si>
  <si>
    <t>If company has a reported abuse or welfare concern, there must be a documented corrective action.</t>
  </si>
  <si>
    <t xml:space="preserve">Company should have a written plan for emergency response and recovery, including but not limited to structural damage, natural disasters, and utility outages.   Plan should include system or procedure to provide adequate ventilation in the event of power failure. </t>
  </si>
  <si>
    <t>Verify the company has a written plan. Verify that employees have access to emergency contacts' phone numbers. Verify emergency ventilation/power system.</t>
  </si>
  <si>
    <t>4.5 Hatchery QC System</t>
  </si>
  <si>
    <t>4.4 Poult Transportation</t>
  </si>
  <si>
    <t>Transport vehicles for poults must be equipped with temperature-control capabilities, and with alarms should these systems fail during transport, when the driver is physically separated from the poult environment.</t>
  </si>
  <si>
    <t>Verify transport vehicles are equipped with temperature-control capabilities and alarms to notify if the vehicle is outside of a designated temperature range during transport. Auditors should verify on the poult delivery vehicle SOP or other appropriate documentation.</t>
  </si>
  <si>
    <t>Company must have a process, by which employees and contractors are able to report abuse or welfare concerns.</t>
  </si>
  <si>
    <t>Verify the Company has a process or method for anonymously reporting and documenting abuse and welfare concerns, and that this is known to employees/contractors through their welfare policy and/or training programs.</t>
  </si>
  <si>
    <t xml:space="preserve">Documented training program for any person handling live birds. Employee training records are available for review. </t>
  </si>
  <si>
    <t xml:space="preserve">Documented training program for any person performing euthanasia. Initial training must include a hands-on demonstration. Employee training records are available for review. </t>
  </si>
  <si>
    <r>
      <t>Routine poult services such as beak and toe treatment, snood removal, injection and MPSP</t>
    </r>
    <r>
      <rPr>
        <strike/>
        <sz val="10"/>
        <rFont val="Arial"/>
        <family val="2"/>
      </rPr>
      <t xml:space="preserve"> </t>
    </r>
    <r>
      <rPr>
        <sz val="10"/>
        <rFont val="Arial"/>
        <family val="2"/>
      </rPr>
      <t xml:space="preserve">require job specific training.  Employee training records are available for review. </t>
    </r>
  </si>
  <si>
    <t xml:space="preserve">A plan is in place to determine criteria and frequency to euthanize pipped eggs and non-viable culls. Non-viable culls should be euthanized regularly during processing, at least every 2 hours. </t>
  </si>
  <si>
    <t xml:space="preserve">The facility has an alarm system or regular monitoring system in use to alert hatchery personnel to failure of critical systems.  A generator check (or other emergency ventilation system) program is in place and available for review. </t>
  </si>
  <si>
    <r>
      <t>Poult delivery drivers have an in-transit emergency</t>
    </r>
    <r>
      <rPr>
        <b/>
        <sz val="10"/>
        <rFont val="Arial"/>
        <family val="2"/>
      </rPr>
      <t xml:space="preserve"> </t>
    </r>
    <r>
      <rPr>
        <sz val="10"/>
        <rFont val="Arial"/>
        <family val="2"/>
      </rPr>
      <t>contact list and</t>
    </r>
    <r>
      <rPr>
        <b/>
        <sz val="10"/>
        <rFont val="Arial"/>
        <family val="2"/>
      </rPr>
      <t xml:space="preserve"> </t>
    </r>
    <r>
      <rPr>
        <sz val="10"/>
        <rFont val="Arial"/>
        <family val="2"/>
      </rPr>
      <t>response</t>
    </r>
    <r>
      <rPr>
        <b/>
        <sz val="10"/>
        <rFont val="Arial"/>
        <family val="2"/>
      </rPr>
      <t xml:space="preserve"> </t>
    </r>
    <r>
      <rPr>
        <sz val="10"/>
        <rFont val="Arial"/>
        <family val="2"/>
      </rPr>
      <t>plan. The plan is reviewed at least annually.</t>
    </r>
  </si>
  <si>
    <t>Verify an emergency contact list is available and is up-to-date either in the delivery truck, on the delivery ticket that accompanies the delivery, or with the truck driver.</t>
  </si>
  <si>
    <t>Equipment and automated systems used for poult service(s) must be verified in good operating condition to prevent poult injury.</t>
  </si>
  <si>
    <t>Validate protocol for QC verification steps are in place to assure 1) equipment in good operating condition before the start of poult servicing and 2) equipment is maintained and operated as per manufacturer specifications to prevent poult injury. Equipment should be calibrated and functioning properly at all times.</t>
  </si>
  <si>
    <r>
      <t>The hatchery has an injury monitoring program that examines either: 1) approximately 1,000 poults each day OR 2) approximately 10% of the total daily production, whichever is the lesser number. Results find no more than 1%</t>
    </r>
    <r>
      <rPr>
        <b/>
        <sz val="10"/>
        <rFont val="Arial"/>
        <family val="2"/>
      </rPr>
      <t xml:space="preserve">  </t>
    </r>
    <r>
      <rPr>
        <sz val="10"/>
        <rFont val="Arial"/>
        <family val="2"/>
      </rPr>
      <t>with severe injuries (torn legs, broken legs, wings, etc.). Records are available for review. A documented corrective action is required if injury limit is exceeded, and a recheck is required to validate such action was effective.</t>
    </r>
  </si>
  <si>
    <t>Approved methods of euthanasia are in place to euthanize pipped eggs and poults and verified by auditor for proper operation.</t>
  </si>
  <si>
    <t>PRESENCE OF LIVE OR DEAD BIRDS IN THE TRAY WASH IS A MAJOR NON-CONFORMANCE AND WILL RESULT IN AUTOMATIC FAILURE OF THE AUDIT.</t>
  </si>
  <si>
    <t>Special Note on 6.1-6.3: Must  inspect the following handling activities: Activities #1, #2 &amp; #3 are REQUIRED observations. Additional observations will be determined by the auditor.  Note that all 3 items add up to the maximum of 120 points, with each item counting as a maximum of 40.</t>
  </si>
  <si>
    <t xml:space="preserve">For these observations auditors must observe the individual activity for 10-15 minutes.  Partial credit can be given in proportion to the degree of non-conformance and frequency of mishandling.  In all cases when birds are being lifted they must be handled securely so that none drop.  Zero points shall be awarded if a pattern of non-conformance is observed during the observation period and corrective action is not taken.  </t>
  </si>
  <si>
    <t>6.3 Hatch Pull (Take Off, mechanical or hand pull) is REQUIRED ACTIVITY</t>
  </si>
  <si>
    <t>Verify proper bird handling technique with regards to catching, holding and releasing. Poults should be released in such a manner as not to cause injury. Verify that there are no sharp protrusions or edges in the boxes or trays that may injure poults. Verify equipment is inspected and maintained so that poults are restrained and released properly. If mechanical take off is used, verify hatch debris (eggs &amp; pips) is not piled at the bottom of the hopper.</t>
  </si>
  <si>
    <t>If additional procedures are being performed, auditor will pick one more to observe. If no discretionary servicing item is observed, mark the criteria as N/A.</t>
  </si>
  <si>
    <t>Verify the Hatchery has a working generator, alternative power supply, alarm system, or other methods to maintain critical systems. Verify documented checks of on-site generators are completed no less than once every month.</t>
  </si>
  <si>
    <t>Verify the company has a documented Euthanasia Program that utilizes only methods outlined by the AVMA.</t>
  </si>
  <si>
    <r>
      <t xml:space="preserve">Company approved euthanasia method is used. Methods need to be AVMA approved. Confirmation of death is required prior to carcass disposal. Many hatcheries utilize closed vacuum systems to remove waste including poults that have been euthanized making it impossible to visualize the final waste container. Auditor is to verify that the systems and equipment are functioning properly, and that there are no live poults in any waste or trash container. </t>
    </r>
    <r>
      <rPr>
        <b/>
        <u/>
        <sz val="10"/>
        <rFont val="Arial"/>
        <family val="2"/>
      </rPr>
      <t>LIVE BIRDS IN ANY FINAL DEAD OR DISPOSAL CONTAINER (I.E. - AFTER THE MACERATOR, TRASH DISPOSAL OF HATCH BASKET PADS, ETC.) IS A MAJOR NON-CONFORMANCE AND WILL RESULT IN AUTOMATIC FAILURE OF THE AUDIT.</t>
    </r>
  </si>
  <si>
    <t>Poult Transportation</t>
  </si>
  <si>
    <r>
      <t>Review training program and verify that initial and annual employee and contractor training is documented. Training needs to include topics of "General Health and Welfare" and "Bird Handling".</t>
    </r>
    <r>
      <rPr>
        <i/>
        <sz val="10"/>
        <rFont val="Arial"/>
        <family val="2"/>
      </rPr>
      <t xml:space="preserve"> The person(s) should be trained prior to handling birds and at least once per calendar year thereafter.</t>
    </r>
  </si>
  <si>
    <t xml:space="preserve">5.4 Feeding at the Hatchery </t>
  </si>
  <si>
    <t>Salable poults that are not allocated to a sale must be kept in a suitable environment  while their status is unclear. They should be kept in a suitable environment must that prevents overheating or chilling. The boxes should not be in direct contact with the floor avoiding the poults becoming chilled.</t>
  </si>
  <si>
    <t xml:space="preserve">Verify how long birds awaiting euthanasia are held prior to culling. Verify the environment the birds are held in during this time. Verified at time of audit. Once it has been established there is no sale then the birds should be euthanized as soon as possible. </t>
  </si>
  <si>
    <t>5.5 Temperature Monitoring</t>
  </si>
  <si>
    <t>5.6  Acts of Willful Abuse</t>
  </si>
  <si>
    <t>5.7 Euthanasia</t>
  </si>
  <si>
    <t>Identify designated person or management group.</t>
  </si>
  <si>
    <t>Identify designated Hatchery person or management group.</t>
  </si>
  <si>
    <t xml:space="preserve">If applicable, include in score for 1.4. Verify documented investigation and corrective actions (if needed), at a minimum retraining of offenders if complaint is substantiated. </t>
  </si>
  <si>
    <t xml:space="preserve">Feeding at the Hatchery </t>
  </si>
  <si>
    <t>Qualified nutrition care associated with feeding is available.</t>
  </si>
  <si>
    <t>5.8 Tray Washing</t>
  </si>
  <si>
    <t>If feed is being provided at the hatchery you must identify a responsible party for oversight. Examples of this could be a letter from the nutrition company or nutritionist stating their role in formulation and review of diets or their CV/resume. If not applicable please fill in N/A</t>
  </si>
  <si>
    <t xml:space="preserve">Designated on-site person in charge of compliance of animal welfare practices and promoting adherence to the Guidelines. </t>
  </si>
  <si>
    <t>Qualified Veterinary care is available.</t>
  </si>
  <si>
    <r>
      <t xml:space="preserve">Verify job specific training has been provided to Hatchery employees working in the listed areas. Review of the documented training program and records. </t>
    </r>
    <r>
      <rPr>
        <i/>
        <sz val="10"/>
        <rFont val="Arial"/>
        <family val="2"/>
      </rPr>
      <t>The person(s) should be trained prior to transporting birds and once per calendar year thereafter..</t>
    </r>
  </si>
  <si>
    <t>3.3 Euthanasia Plan for Salable Poults</t>
  </si>
  <si>
    <t>6.2  Beak Treatment - Injection (including PSP or MPSP) REQUIRED ACTIVITY</t>
  </si>
  <si>
    <t>6.4  Discretionary Servicing such as Toe Treatment (MCP or MSPS), Dew Claw Treatment, Snood Removal, Spray/Gel Vaccination, etc.</t>
  </si>
  <si>
    <t>Identify veterinarian, evidence of veterinary/client/patient relationship (VCPR). Example of this could be a letter from the veterinarian or if  antibiotics are used, the prescribing veterinarian on the prescription.</t>
  </si>
  <si>
    <r>
      <t xml:space="preserve">Verify job specific training has been provided to Hatchery employees working in the listed areas. Review of the documented training program and records, employees should only use euthanasia methods they have undergone training for. </t>
    </r>
    <r>
      <rPr>
        <i/>
        <sz val="10"/>
        <rFont val="Arial"/>
        <family val="2"/>
      </rPr>
      <t>The person(s) should be trained prior to handling birds and once per calendar year thereafter.</t>
    </r>
  </si>
  <si>
    <r>
      <t xml:space="preserve">Review training program and verify that initial and annual employee and contractor training is documented. </t>
    </r>
    <r>
      <rPr>
        <i/>
        <sz val="10"/>
        <rFont val="Arial"/>
        <family val="2"/>
      </rPr>
      <t>Employees should only use euthanasia methods they have undergone training for and in the language they are fluent in. The person(s) should be trained prior to handling birds and once per calendar year thereafter.</t>
    </r>
  </si>
  <si>
    <t>Verify proper bird handling technique with regards to manual procedures such as dew claw treatment, or other mechanical procedures such as toe treatment.  Equipment used should be in good condition with an inspection ensuring there are no sharp edges or protrusions to injure birds. For spray/gel vaccination, verify the process is not excessively wetting the poults causing huddling in the boxes.</t>
  </si>
  <si>
    <t>Euthanasia Plan for Salable Poults</t>
  </si>
  <si>
    <t>Updated: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</si>
</sst>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4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b/>
      <sz val="10"/>
      <color theme="1"/>
      <name val="Arial"/>
      <family val="2"/>
    </font>
    <font>
      <sz val="10"/>
      <color theme="1"/>
      <name val="Arial"/>
      <family val="2"/>
    </font>
    <font>
      <b/>
      <sz val="12"/>
      <color theme="1"/>
      <name val="Arial"/>
      <family val="2"/>
    </font>
    <font>
      <b/>
      <sz val="14"/>
      <color theme="1"/>
      <name val="Arial"/>
      <family val="2"/>
    </font>
    <font>
      <sz val="14"/>
      <color theme="1"/>
      <name val="Arial"/>
      <family val="2"/>
    </font>
    <font>
      <i/>
      <sz val="10"/>
      <color theme="1"/>
      <name val="Arial"/>
      <family val="2"/>
    </font>
    <font>
      <b/>
      <u/>
      <sz val="10"/>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sz val="8"/>
      <color theme="1"/>
      <name val="Calibri"/>
      <family val="2"/>
      <scheme val="minor"/>
    </font>
    <font>
      <sz val="12"/>
      <color theme="1"/>
      <name val="Calibri"/>
      <family val="2"/>
      <scheme val="minor"/>
    </font>
    <font>
      <b/>
      <sz val="14"/>
      <color theme="1"/>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b/>
      <sz val="10"/>
      <name val="Arial"/>
      <family val="2"/>
    </font>
    <font>
      <sz val="14"/>
      <color theme="1"/>
      <name val="Calibri"/>
      <family val="2"/>
      <scheme val="minor"/>
    </font>
    <font>
      <sz val="11"/>
      <name val="Arial"/>
      <family val="2"/>
    </font>
    <font>
      <b/>
      <sz val="12"/>
      <color theme="1"/>
      <name val="Calibri"/>
      <family val="2"/>
      <scheme val="minor"/>
    </font>
    <font>
      <b/>
      <sz val="11"/>
      <name val="Arial"/>
      <family val="2"/>
    </font>
    <font>
      <b/>
      <sz val="11"/>
      <color theme="1"/>
      <name val="Arial"/>
      <family val="2"/>
    </font>
    <font>
      <sz val="11"/>
      <color theme="1"/>
      <name val="Arial"/>
      <family val="2"/>
    </font>
    <font>
      <b/>
      <sz val="12"/>
      <color indexed="81"/>
      <name val="Tahoma"/>
      <family val="2"/>
    </font>
    <font>
      <b/>
      <i/>
      <u/>
      <sz val="12"/>
      <color theme="1"/>
      <name val="Calibri"/>
      <family val="2"/>
      <scheme val="minor"/>
    </font>
    <font>
      <sz val="12"/>
      <color rgb="FFFF0000"/>
      <name val="Calibri"/>
      <family val="2"/>
      <scheme val="minor"/>
    </font>
    <font>
      <b/>
      <sz val="12"/>
      <name val="Calibri"/>
      <family val="2"/>
      <scheme val="minor"/>
    </font>
    <font>
      <sz val="12"/>
      <name val="Calibri"/>
      <family val="2"/>
      <scheme val="minor"/>
    </font>
    <font>
      <b/>
      <u/>
      <sz val="10"/>
      <name val="Arial"/>
      <family val="2"/>
    </font>
    <font>
      <i/>
      <sz val="10"/>
      <name val="Arial"/>
      <family val="2"/>
    </font>
    <font>
      <sz val="11"/>
      <color theme="0"/>
      <name val="Calibri"/>
      <family val="2"/>
      <scheme val="minor"/>
    </font>
    <font>
      <sz val="11"/>
      <name val="Calibri"/>
      <family val="2"/>
      <scheme val="minor"/>
    </font>
    <font>
      <b/>
      <sz val="16"/>
      <color theme="1"/>
      <name val="Calibri"/>
      <family val="2"/>
      <scheme val="minor"/>
    </font>
    <font>
      <sz val="8"/>
      <name val="Calibri"/>
      <family val="2"/>
      <scheme val="minor"/>
    </font>
    <font>
      <sz val="23"/>
      <color rgb="FF222222"/>
      <name val="Arial"/>
      <family val="2"/>
    </font>
    <font>
      <strike/>
      <sz val="10"/>
      <name val="Arial"/>
      <family val="2"/>
    </font>
    <font>
      <b/>
      <sz val="8"/>
      <name val="Arial"/>
      <family val="2"/>
    </font>
  </fonts>
  <fills count="20">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theme="9"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rgb="FF0070C0"/>
        <bgColor indexed="64"/>
      </patternFill>
    </fill>
    <fill>
      <patternFill patternType="solid">
        <fgColor theme="1"/>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rgb="FFFF0000"/>
      </bottom>
      <diagonal/>
    </border>
    <border>
      <left style="thin">
        <color indexed="64"/>
      </left>
      <right style="thin">
        <color indexed="64"/>
      </right>
      <top style="thin">
        <color indexed="64"/>
      </top>
      <bottom style="thick">
        <color rgb="FFFF0000"/>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03">
    <xf numFmtId="0" fontId="0" fillId="0" borderId="0" xfId="0"/>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9" fontId="4" fillId="2" borderId="2" xfId="1" applyFont="1" applyFill="1" applyBorder="1" applyAlignment="1" applyProtection="1">
      <alignment horizontal="center" vertical="center" wrapText="1"/>
    </xf>
    <xf numFmtId="9" fontId="4" fillId="0" borderId="2" xfId="1" applyFont="1" applyBorder="1" applyAlignment="1" applyProtection="1">
      <alignment horizontal="center" vertical="center" wrapText="1"/>
    </xf>
    <xf numFmtId="0" fontId="8" fillId="0" borderId="0" xfId="0" applyFont="1" applyAlignment="1">
      <alignment horizontal="center" wrapText="1"/>
    </xf>
    <xf numFmtId="0" fontId="4" fillId="5" borderId="2" xfId="0"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5" fillId="5" borderId="2" xfId="0" applyFont="1" applyFill="1" applyBorder="1" applyAlignment="1" applyProtection="1">
      <alignment horizontal="center" vertical="center" wrapText="1"/>
      <protection locked="0"/>
    </xf>
    <xf numFmtId="0" fontId="4" fillId="3" borderId="2" xfId="0" applyFont="1" applyFill="1" applyBorder="1" applyAlignment="1">
      <alignment horizontal="center" vertical="center" wrapText="1"/>
    </xf>
    <xf numFmtId="0" fontId="5" fillId="0" borderId="2" xfId="0" applyFont="1" applyBorder="1" applyAlignment="1">
      <alignment horizontal="center" wrapText="1"/>
    </xf>
    <xf numFmtId="0" fontId="5" fillId="0" borderId="0" xfId="0" applyFont="1" applyAlignment="1">
      <alignment horizontal="center" wrapText="1"/>
    </xf>
    <xf numFmtId="9" fontId="5" fillId="0" borderId="0" xfId="1" applyFont="1" applyAlignment="1">
      <alignment horizontal="center" wrapText="1"/>
    </xf>
    <xf numFmtId="9" fontId="5" fillId="0" borderId="2" xfId="1" applyFont="1" applyBorder="1" applyAlignment="1" applyProtection="1">
      <alignment horizontal="center" wrapText="1"/>
    </xf>
    <xf numFmtId="0" fontId="5" fillId="0" borderId="0" xfId="0" applyFont="1" applyAlignment="1">
      <alignment horizontal="center" vertical="center" wrapText="1"/>
    </xf>
    <xf numFmtId="9" fontId="5" fillId="0" borderId="0" xfId="1" applyFont="1" applyAlignment="1" applyProtection="1">
      <alignment horizontal="center" wrapText="1"/>
    </xf>
    <xf numFmtId="9" fontId="8" fillId="0" borderId="0" xfId="1" applyFont="1" applyAlignment="1">
      <alignment horizontal="center" wrapText="1"/>
    </xf>
    <xf numFmtId="0" fontId="7" fillId="0" borderId="1" xfId="0" applyFont="1" applyBorder="1" applyAlignment="1">
      <alignment horizontal="center" wrapText="1"/>
    </xf>
    <xf numFmtId="9" fontId="6" fillId="2" borderId="2" xfId="1" applyFont="1" applyFill="1" applyBorder="1" applyAlignment="1" applyProtection="1">
      <alignment horizontal="center" vertical="center" wrapText="1"/>
    </xf>
    <xf numFmtId="0" fontId="3" fillId="0" borderId="0" xfId="0" applyFont="1" applyAlignment="1">
      <alignment horizontal="center" wrapText="1"/>
    </xf>
    <xf numFmtId="9" fontId="3" fillId="0" borderId="0" xfId="1" applyFont="1" applyAlignment="1">
      <alignment horizontal="center" wrapText="1"/>
    </xf>
    <xf numFmtId="1" fontId="4" fillId="2" borderId="2" xfId="1" applyNumberFormat="1" applyFont="1" applyFill="1" applyBorder="1" applyAlignment="1">
      <alignment horizontal="center" vertical="center" wrapText="1"/>
    </xf>
    <xf numFmtId="1" fontId="6" fillId="2" borderId="2" xfId="1" applyNumberFormat="1" applyFont="1" applyFill="1" applyBorder="1" applyAlignment="1">
      <alignment horizontal="center" vertical="center" wrapText="1"/>
    </xf>
    <xf numFmtId="1" fontId="4" fillId="6" borderId="2" xfId="1" applyNumberFormat="1" applyFont="1" applyFill="1" applyBorder="1" applyAlignment="1">
      <alignment horizontal="center" vertical="center" wrapText="1"/>
    </xf>
    <xf numFmtId="1" fontId="4" fillId="0" borderId="2" xfId="1" applyNumberFormat="1" applyFont="1" applyBorder="1" applyAlignment="1">
      <alignment horizontal="center" vertical="center" wrapText="1"/>
    </xf>
    <xf numFmtId="1" fontId="5" fillId="0" borderId="2" xfId="1" applyNumberFormat="1" applyFont="1" applyBorder="1" applyAlignment="1">
      <alignment horizontal="center" wrapText="1"/>
    </xf>
    <xf numFmtId="1" fontId="5" fillId="0" borderId="0" xfId="1" applyNumberFormat="1" applyFont="1" applyAlignment="1">
      <alignment horizontal="center" wrapText="1"/>
    </xf>
    <xf numFmtId="0" fontId="5" fillId="0" borderId="2" xfId="0" applyFont="1" applyBorder="1" applyAlignment="1">
      <alignment horizontal="right" vertical="center" wrapText="1"/>
    </xf>
    <xf numFmtId="164" fontId="6" fillId="2" borderId="2" xfId="1" applyNumberFormat="1" applyFont="1" applyFill="1" applyBorder="1" applyAlignment="1" applyProtection="1">
      <alignment horizontal="center" vertical="center" wrapText="1"/>
    </xf>
    <xf numFmtId="9" fontId="3" fillId="0" borderId="0" xfId="0" applyNumberFormat="1" applyFont="1" applyAlignment="1">
      <alignment horizontal="center" wrapText="1"/>
    </xf>
    <xf numFmtId="0" fontId="5" fillId="9" borderId="2" xfId="0" applyFont="1" applyFill="1" applyBorder="1" applyAlignment="1">
      <alignment horizontal="center" vertical="center" wrapText="1"/>
    </xf>
    <xf numFmtId="0" fontId="4" fillId="0" borderId="2" xfId="0" applyFont="1" applyBorder="1" applyAlignment="1">
      <alignment horizontal="right" vertical="center" wrapText="1"/>
    </xf>
    <xf numFmtId="0" fontId="14" fillId="11" borderId="8" xfId="0" applyFont="1" applyFill="1" applyBorder="1" applyAlignment="1" applyProtection="1">
      <alignment horizontal="center"/>
      <protection locked="0"/>
    </xf>
    <xf numFmtId="0" fontId="2" fillId="11" borderId="8" xfId="0" applyFont="1" applyFill="1" applyBorder="1" applyAlignment="1" applyProtection="1">
      <alignment horizontal="left"/>
      <protection locked="0"/>
    </xf>
    <xf numFmtId="0" fontId="0" fillId="0" borderId="0" xfId="0" applyAlignment="1">
      <alignment horizontal="center"/>
    </xf>
    <xf numFmtId="0" fontId="0" fillId="0" borderId="0" xfId="0" applyAlignment="1">
      <alignment horizontal="right"/>
    </xf>
    <xf numFmtId="0" fontId="0" fillId="0" borderId="0" xfId="0" applyAlignment="1">
      <alignment wrapText="1"/>
    </xf>
    <xf numFmtId="0" fontId="2" fillId="0" borderId="0" xfId="0" applyFont="1" applyAlignment="1">
      <alignment horizontal="left" wrapText="1"/>
    </xf>
    <xf numFmtId="0" fontId="0" fillId="0" borderId="0" xfId="0" applyAlignment="1">
      <alignment horizontal="center" wrapText="1"/>
    </xf>
    <xf numFmtId="0" fontId="2" fillId="16" borderId="3" xfId="0" applyFont="1" applyFill="1" applyBorder="1" applyAlignment="1">
      <alignment horizontal="center" wrapText="1"/>
    </xf>
    <xf numFmtId="0" fontId="0" fillId="15" borderId="2" xfId="0" applyFill="1" applyBorder="1" applyAlignment="1">
      <alignment horizontal="center"/>
    </xf>
    <xf numFmtId="9" fontId="15" fillId="0" borderId="2" xfId="0" applyNumberFormat="1" applyFont="1" applyBorder="1" applyAlignment="1">
      <alignment horizontal="center"/>
    </xf>
    <xf numFmtId="9" fontId="16" fillId="0" borderId="2" xfId="1" applyFont="1" applyBorder="1" applyAlignment="1" applyProtection="1">
      <alignment horizontal="center"/>
      <protection locked="0"/>
    </xf>
    <xf numFmtId="9" fontId="17" fillId="0" borderId="2" xfId="1" applyFont="1" applyBorder="1" applyAlignment="1" applyProtection="1">
      <alignment horizontal="center"/>
      <protection locked="0"/>
    </xf>
    <xf numFmtId="0" fontId="18" fillId="0" borderId="0" xfId="0" applyFont="1"/>
    <xf numFmtId="14" fontId="0" fillId="0" borderId="0" xfId="0" applyNumberFormat="1"/>
    <xf numFmtId="0" fontId="16" fillId="0" borderId="0" xfId="0" applyFont="1"/>
    <xf numFmtId="0" fontId="19" fillId="0" borderId="2" xfId="0" applyFont="1" applyBorder="1" applyAlignment="1">
      <alignment horizontal="center"/>
    </xf>
    <xf numFmtId="0" fontId="17" fillId="0" borderId="0" xfId="0" applyFont="1"/>
    <xf numFmtId="0" fontId="21" fillId="2" borderId="2" xfId="0" applyFont="1" applyFill="1" applyBorder="1" applyAlignment="1">
      <alignment horizontal="center" vertical="center" wrapText="1"/>
    </xf>
    <xf numFmtId="9" fontId="8" fillId="0" borderId="0" xfId="1" applyFont="1" applyAlignment="1" applyProtection="1">
      <alignment horizontal="center" wrapText="1"/>
    </xf>
    <xf numFmtId="0" fontId="22" fillId="2" borderId="2" xfId="0" applyFont="1" applyFill="1" applyBorder="1" applyAlignment="1">
      <alignment horizontal="center" vertical="center" wrapText="1"/>
    </xf>
    <xf numFmtId="9" fontId="3" fillId="0" borderId="0" xfId="1" applyFont="1" applyAlignment="1" applyProtection="1">
      <alignment horizontal="center" wrapText="1"/>
    </xf>
    <xf numFmtId="0" fontId="23" fillId="0" borderId="2" xfId="0" applyFont="1" applyBorder="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wrapText="1"/>
    </xf>
    <xf numFmtId="1" fontId="5" fillId="0" borderId="0" xfId="1" applyNumberFormat="1" applyFont="1" applyAlignment="1" applyProtection="1">
      <alignment horizontal="center" wrapText="1"/>
    </xf>
    <xf numFmtId="9" fontId="0" fillId="0" borderId="0" xfId="0" applyNumberFormat="1" applyAlignment="1">
      <alignment horizontal="center"/>
    </xf>
    <xf numFmtId="0" fontId="25" fillId="0" borderId="0" xfId="0" applyFont="1"/>
    <xf numFmtId="0" fontId="25" fillId="0" borderId="0" xfId="0" applyFont="1" applyAlignment="1">
      <alignment horizontal="center"/>
    </xf>
    <xf numFmtId="9" fontId="25" fillId="0" borderId="0" xfId="0" applyNumberFormat="1" applyFont="1" applyAlignment="1">
      <alignment horizontal="center"/>
    </xf>
    <xf numFmtId="0" fontId="28" fillId="2" borderId="2" xfId="0" applyFont="1" applyFill="1" applyBorder="1" applyAlignment="1">
      <alignment horizontal="center" vertical="center" wrapText="1"/>
    </xf>
    <xf numFmtId="0" fontId="30" fillId="0" borderId="0" xfId="0" applyFont="1" applyAlignment="1">
      <alignment horizontal="center" wrapText="1"/>
    </xf>
    <xf numFmtId="9" fontId="30" fillId="0" borderId="0" xfId="1" applyFont="1" applyAlignment="1" applyProtection="1">
      <alignment horizontal="center" wrapText="1"/>
    </xf>
    <xf numFmtId="0" fontId="29" fillId="0" borderId="1" xfId="0" applyFont="1" applyBorder="1" applyAlignment="1">
      <alignment horizontal="center" wrapText="1"/>
    </xf>
    <xf numFmtId="0" fontId="29" fillId="0" borderId="0" xfId="0" applyFont="1" applyAlignment="1">
      <alignment horizontal="center" wrapText="1"/>
    </xf>
    <xf numFmtId="9" fontId="30" fillId="0" borderId="0" xfId="0" applyNumberFormat="1" applyFont="1" applyAlignment="1">
      <alignment horizontal="center" wrapText="1"/>
    </xf>
    <xf numFmtId="0" fontId="26" fillId="0" borderId="0" xfId="0" applyFont="1" applyAlignment="1">
      <alignment horizontal="center" vertical="center" wrapText="1"/>
    </xf>
    <xf numFmtId="0" fontId="26" fillId="0" borderId="0" xfId="0" applyFont="1" applyAlignment="1">
      <alignment horizontal="center" wrapText="1"/>
    </xf>
    <xf numFmtId="1" fontId="30" fillId="0" borderId="0" xfId="1" applyNumberFormat="1" applyFont="1" applyAlignment="1" applyProtection="1">
      <alignment horizontal="center" wrapText="1"/>
    </xf>
    <xf numFmtId="0" fontId="24" fillId="2" borderId="2" xfId="0" applyFont="1" applyFill="1" applyBorder="1" applyAlignment="1">
      <alignment horizontal="center" vertical="center" wrapText="1"/>
    </xf>
    <xf numFmtId="9" fontId="16" fillId="0" borderId="0" xfId="1" applyFont="1" applyProtection="1"/>
    <xf numFmtId="0" fontId="27" fillId="0" borderId="0" xfId="0" applyFont="1" applyAlignment="1">
      <alignment wrapText="1"/>
    </xf>
    <xf numFmtId="0" fontId="27" fillId="0" borderId="0" xfId="0" applyFont="1" applyAlignment="1">
      <alignment horizontal="center" wrapText="1"/>
    </xf>
    <xf numFmtId="9" fontId="27" fillId="0" borderId="0" xfId="0" applyNumberFormat="1" applyFont="1" applyAlignment="1">
      <alignment horizontal="center" wrapText="1"/>
    </xf>
    <xf numFmtId="9" fontId="27" fillId="0" borderId="0" xfId="1" applyFont="1" applyAlignment="1">
      <alignment horizontal="center" wrapText="1"/>
    </xf>
    <xf numFmtId="0" fontId="16" fillId="6" borderId="0" xfId="0" applyFont="1" applyFill="1"/>
    <xf numFmtId="0" fontId="27" fillId="0" borderId="0" xfId="0" applyFont="1" applyAlignment="1">
      <alignment horizontal="center"/>
    </xf>
    <xf numFmtId="9" fontId="27" fillId="6" borderId="2" xfId="0" applyNumberFormat="1" applyFont="1" applyFill="1" applyBorder="1" applyAlignment="1">
      <alignment horizontal="center"/>
    </xf>
    <xf numFmtId="9" fontId="16" fillId="0" borderId="0" xfId="0" applyNumberFormat="1" applyFont="1" applyAlignment="1">
      <alignment horizontal="center"/>
    </xf>
    <xf numFmtId="1" fontId="16" fillId="0" borderId="0" xfId="0" applyNumberFormat="1" applyFont="1" applyAlignment="1">
      <alignment horizontal="center"/>
    </xf>
    <xf numFmtId="9" fontId="16" fillId="0" borderId="0" xfId="1" applyFont="1" applyAlignment="1">
      <alignment horizontal="center"/>
    </xf>
    <xf numFmtId="0" fontId="32" fillId="0" borderId="0" xfId="0" applyFont="1" applyAlignment="1">
      <alignment horizontal="center" vertical="center" wrapText="1"/>
    </xf>
    <xf numFmtId="0" fontId="16" fillId="4" borderId="0" xfId="0" applyFont="1" applyFill="1"/>
    <xf numFmtId="9" fontId="27" fillId="4" borderId="2" xfId="0" applyNumberFormat="1" applyFont="1" applyFill="1" applyBorder="1" applyAlignment="1">
      <alignment horizontal="center"/>
    </xf>
    <xf numFmtId="0" fontId="16" fillId="7" borderId="0" xfId="0" applyFont="1" applyFill="1"/>
    <xf numFmtId="9" fontId="27" fillId="7" borderId="2" xfId="0" applyNumberFormat="1" applyFont="1" applyFill="1" applyBorder="1" applyAlignment="1">
      <alignment horizontal="center"/>
    </xf>
    <xf numFmtId="0" fontId="16" fillId="8" borderId="0" xfId="0" applyFont="1" applyFill="1"/>
    <xf numFmtId="9" fontId="27" fillId="18" borderId="2" xfId="0" applyNumberFormat="1" applyFont="1" applyFill="1" applyBorder="1" applyAlignment="1">
      <alignment horizontal="center"/>
    </xf>
    <xf numFmtId="0" fontId="16" fillId="9" borderId="0" xfId="0" applyFont="1" applyFill="1"/>
    <xf numFmtId="9" fontId="27" fillId="9" borderId="2" xfId="0" applyNumberFormat="1" applyFont="1" applyFill="1" applyBorder="1" applyAlignment="1">
      <alignment horizontal="center"/>
    </xf>
    <xf numFmtId="0" fontId="16" fillId="10" borderId="0" xfId="0" applyFont="1" applyFill="1"/>
    <xf numFmtId="9" fontId="27" fillId="10" borderId="2" xfId="0" applyNumberFormat="1" applyFont="1" applyFill="1" applyBorder="1" applyAlignment="1">
      <alignment horizontal="center"/>
    </xf>
    <xf numFmtId="0" fontId="16" fillId="0" borderId="0" xfId="0" applyFont="1" applyAlignment="1">
      <alignment horizontal="center"/>
    </xf>
    <xf numFmtId="0" fontId="19" fillId="0" borderId="0" xfId="0" applyFont="1"/>
    <xf numFmtId="0" fontId="19" fillId="0" borderId="0" xfId="0" applyFont="1" applyAlignment="1">
      <alignment horizontal="center"/>
    </xf>
    <xf numFmtId="9" fontId="19" fillId="0" borderId="0" xfId="1" applyFont="1" applyAlignment="1">
      <alignment horizontal="center"/>
    </xf>
    <xf numFmtId="0" fontId="27" fillId="17" borderId="2" xfId="0" applyFont="1" applyFill="1" applyBorder="1" applyAlignment="1" applyProtection="1">
      <alignment horizontal="center"/>
      <protection locked="0"/>
    </xf>
    <xf numFmtId="9" fontId="27" fillId="12" borderId="2" xfId="0" applyNumberFormat="1" applyFont="1" applyFill="1" applyBorder="1" applyAlignment="1">
      <alignment horizontal="center"/>
    </xf>
    <xf numFmtId="0" fontId="27" fillId="17" borderId="5" xfId="0" applyFont="1" applyFill="1" applyBorder="1" applyAlignment="1" applyProtection="1">
      <alignment horizontal="center"/>
      <protection locked="0"/>
    </xf>
    <xf numFmtId="9" fontId="27" fillId="8" borderId="5" xfId="0" applyNumberFormat="1" applyFont="1" applyFill="1" applyBorder="1" applyAlignment="1">
      <alignment horizontal="center"/>
    </xf>
    <xf numFmtId="0" fontId="16" fillId="7" borderId="9" xfId="0" applyFont="1" applyFill="1" applyBorder="1"/>
    <xf numFmtId="9" fontId="27" fillId="12" borderId="10" xfId="0" applyNumberFormat="1" applyFont="1" applyFill="1" applyBorder="1" applyAlignment="1">
      <alignment horizontal="center"/>
    </xf>
    <xf numFmtId="9" fontId="16" fillId="0" borderId="9" xfId="0" applyNumberFormat="1" applyFont="1" applyBorder="1" applyAlignment="1">
      <alignment horizontal="center"/>
    </xf>
    <xf numFmtId="9" fontId="16" fillId="0" borderId="9" xfId="1" applyFont="1" applyBorder="1" applyAlignment="1">
      <alignment horizontal="center"/>
    </xf>
    <xf numFmtId="0" fontId="16" fillId="0" borderId="9" xfId="0" applyFont="1" applyBorder="1" applyAlignment="1">
      <alignment horizontal="center"/>
    </xf>
    <xf numFmtId="0" fontId="16" fillId="0" borderId="9" xfId="0" applyFont="1" applyBorder="1"/>
    <xf numFmtId="9" fontId="32" fillId="0" borderId="0" xfId="0" applyNumberFormat="1" applyFont="1" applyAlignment="1">
      <alignment horizontal="center" vertical="center" wrapText="1"/>
    </xf>
    <xf numFmtId="9" fontId="33" fillId="0" borderId="0" xfId="0" applyNumberFormat="1" applyFont="1" applyAlignment="1">
      <alignment horizontal="center"/>
    </xf>
    <xf numFmtId="9" fontId="33" fillId="0" borderId="0" xfId="1" applyFont="1" applyAlignment="1">
      <alignment horizontal="center"/>
    </xf>
    <xf numFmtId="0" fontId="33" fillId="0" borderId="0" xfId="0" applyFont="1" applyAlignment="1">
      <alignment horizontal="center"/>
    </xf>
    <xf numFmtId="0" fontId="33" fillId="0" borderId="0" xfId="0" applyFont="1"/>
    <xf numFmtId="9" fontId="34" fillId="9" borderId="2" xfId="0" applyNumberFormat="1" applyFont="1" applyFill="1" applyBorder="1" applyAlignment="1">
      <alignment horizontal="center"/>
    </xf>
    <xf numFmtId="0" fontId="34" fillId="17" borderId="2" xfId="0" applyFont="1" applyFill="1" applyBorder="1" applyAlignment="1" applyProtection="1">
      <alignment horizontal="center"/>
      <protection locked="0"/>
    </xf>
    <xf numFmtId="0" fontId="35" fillId="9" borderId="0" xfId="0" applyFont="1" applyFill="1"/>
    <xf numFmtId="0" fontId="39" fillId="0" borderId="0" xfId="0" applyFont="1"/>
    <xf numFmtId="0" fontId="38" fillId="0" borderId="0" xfId="0" applyFont="1"/>
    <xf numFmtId="0" fontId="2" fillId="0" borderId="0" xfId="0" applyFont="1"/>
    <xf numFmtId="9" fontId="3" fillId="16" borderId="0" xfId="1" applyFont="1" applyFill="1" applyAlignment="1" applyProtection="1">
      <alignment horizontal="center" wrapText="1"/>
    </xf>
    <xf numFmtId="0" fontId="22" fillId="0" borderId="2" xfId="0" applyFont="1" applyBorder="1" applyAlignment="1">
      <alignment horizontal="center" vertical="center" wrapText="1"/>
    </xf>
    <xf numFmtId="0" fontId="24" fillId="0" borderId="2" xfId="0" applyFont="1" applyBorder="1" applyAlignment="1">
      <alignment horizontal="center" vertical="center" wrapText="1"/>
    </xf>
    <xf numFmtId="9" fontId="41" fillId="19" borderId="2" xfId="0" applyNumberFormat="1" applyFont="1" applyFill="1" applyBorder="1" applyAlignment="1">
      <alignment horizontal="center"/>
    </xf>
    <xf numFmtId="9" fontId="15" fillId="19" borderId="2" xfId="0" applyNumberFormat="1" applyFont="1" applyFill="1" applyBorder="1" applyAlignment="1">
      <alignment horizontal="center"/>
    </xf>
    <xf numFmtId="9" fontId="0" fillId="0" borderId="2" xfId="0" applyNumberFormat="1" applyBorder="1" applyAlignment="1">
      <alignment horizontal="center" wrapText="1"/>
    </xf>
    <xf numFmtId="0" fontId="42" fillId="0" borderId="0" xfId="0" applyFont="1"/>
    <xf numFmtId="0" fontId="36" fillId="0" borderId="2" xfId="0" applyFont="1" applyBorder="1" applyAlignment="1">
      <alignment horizontal="center" vertical="center" wrapText="1"/>
    </xf>
    <xf numFmtId="0" fontId="0" fillId="14" borderId="8" xfId="0" applyFill="1" applyBorder="1" applyAlignment="1">
      <alignment horizontal="center"/>
    </xf>
    <xf numFmtId="0" fontId="0" fillId="14" borderId="7" xfId="0" applyFill="1" applyBorder="1" applyAlignment="1">
      <alignment horizontal="center"/>
    </xf>
    <xf numFmtId="0" fontId="39" fillId="15" borderId="2" xfId="0" applyFont="1" applyFill="1" applyBorder="1" applyAlignment="1">
      <alignment horizontal="center"/>
    </xf>
    <xf numFmtId="9" fontId="21"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9" fontId="28" fillId="2" borderId="2" xfId="1" applyFont="1" applyFill="1" applyBorder="1" applyAlignment="1" applyProtection="1">
      <alignment horizontal="center" vertical="center" wrapText="1"/>
    </xf>
    <xf numFmtId="1" fontId="28" fillId="2" borderId="2" xfId="1" applyNumberFormat="1" applyFont="1" applyFill="1" applyBorder="1" applyAlignment="1" applyProtection="1">
      <alignment horizontal="center" vertical="center" wrapText="1"/>
    </xf>
    <xf numFmtId="0" fontId="23" fillId="5" borderId="2" xfId="0" applyFont="1" applyFill="1" applyBorder="1" applyAlignment="1">
      <alignment horizontal="center" vertical="center" wrapText="1"/>
    </xf>
    <xf numFmtId="9" fontId="24" fillId="0" borderId="2" xfId="1" applyFont="1" applyBorder="1" applyAlignment="1" applyProtection="1">
      <alignment horizontal="center" vertical="center" wrapText="1"/>
    </xf>
    <xf numFmtId="1" fontId="24" fillId="6" borderId="2" xfId="1" applyNumberFormat="1" applyFont="1" applyFill="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9" fontId="24" fillId="2" borderId="2" xfId="1" applyFont="1" applyFill="1" applyBorder="1" applyAlignment="1" applyProtection="1">
      <alignment horizontal="center" vertical="center" wrapText="1"/>
    </xf>
    <xf numFmtId="1" fontId="22" fillId="2" borderId="2" xfId="1" applyNumberFormat="1" applyFont="1" applyFill="1" applyBorder="1" applyAlignment="1" applyProtection="1">
      <alignment horizontal="center" vertical="center" wrapText="1"/>
    </xf>
    <xf numFmtId="164" fontId="22" fillId="2" borderId="2" xfId="1" applyNumberFormat="1" applyFont="1" applyFill="1" applyBorder="1" applyAlignment="1" applyProtection="1">
      <alignment horizontal="center" vertical="center" wrapText="1"/>
    </xf>
    <xf numFmtId="9" fontId="22" fillId="2" borderId="2" xfId="1" applyFont="1" applyFill="1" applyBorder="1" applyAlignment="1" applyProtection="1">
      <alignment horizontal="center" vertical="center" wrapText="1"/>
    </xf>
    <xf numFmtId="0" fontId="44" fillId="0" borderId="2" xfId="0" applyFont="1" applyBorder="1" applyAlignment="1" applyProtection="1">
      <alignment horizontal="center" vertical="center" wrapText="1"/>
      <protection locked="0"/>
    </xf>
    <xf numFmtId="9" fontId="24" fillId="0" borderId="2" xfId="1" applyFont="1" applyFill="1" applyBorder="1" applyAlignment="1" applyProtection="1">
      <alignment horizontal="center" vertical="center" wrapText="1"/>
    </xf>
    <xf numFmtId="1" fontId="22" fillId="2" borderId="2" xfId="0" applyNumberFormat="1" applyFont="1" applyFill="1" applyBorder="1" applyAlignment="1">
      <alignment horizontal="center" vertical="center" wrapText="1"/>
    </xf>
    <xf numFmtId="1" fontId="22" fillId="0" borderId="2" xfId="0" applyNumberFormat="1" applyFont="1" applyBorder="1" applyAlignment="1">
      <alignment horizontal="center" vertical="center" wrapText="1"/>
    </xf>
    <xf numFmtId="164" fontId="22" fillId="0" borderId="2" xfId="1" applyNumberFormat="1" applyFont="1" applyFill="1" applyBorder="1" applyAlignment="1" applyProtection="1">
      <alignment horizontal="center" vertical="center" wrapText="1"/>
    </xf>
    <xf numFmtId="9" fontId="22" fillId="0" borderId="2" xfId="1" applyFont="1" applyFill="1" applyBorder="1" applyAlignment="1" applyProtection="1">
      <alignment horizontal="center" vertical="center" wrapText="1"/>
    </xf>
    <xf numFmtId="1" fontId="22" fillId="0" borderId="2" xfId="1" applyNumberFormat="1" applyFont="1" applyFill="1" applyBorder="1" applyAlignment="1" applyProtection="1">
      <alignment horizontal="center" vertical="center" wrapText="1"/>
    </xf>
    <xf numFmtId="9" fontId="30" fillId="0" borderId="0" xfId="1" applyFont="1" applyFill="1" applyAlignment="1" applyProtection="1">
      <alignment horizontal="center" wrapText="1"/>
    </xf>
    <xf numFmtId="1" fontId="30" fillId="0" borderId="0" xfId="1" applyNumberFormat="1" applyFont="1" applyFill="1" applyAlignment="1" applyProtection="1">
      <alignment horizontal="center" wrapText="1"/>
    </xf>
    <xf numFmtId="0" fontId="0" fillId="14" borderId="2" xfId="0" applyFill="1" applyBorder="1" applyAlignment="1">
      <alignment horizontal="center"/>
    </xf>
    <xf numFmtId="0" fontId="0" fillId="14" borderId="8" xfId="0" applyFill="1" applyBorder="1" applyAlignment="1">
      <alignment horizontal="center"/>
    </xf>
    <xf numFmtId="0" fontId="0" fillId="14" borderId="7" xfId="0" applyFill="1" applyBorder="1" applyAlignment="1">
      <alignment horizontal="center"/>
    </xf>
    <xf numFmtId="9" fontId="0" fillId="13" borderId="2" xfId="1" applyFont="1" applyFill="1" applyBorder="1" applyAlignment="1" applyProtection="1">
      <alignment horizontal="center"/>
    </xf>
    <xf numFmtId="0" fontId="0" fillId="0" borderId="8"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xf>
    <xf numFmtId="0" fontId="0" fillId="0" borderId="7" xfId="0" applyBorder="1" applyAlignment="1">
      <alignment horizontal="center"/>
    </xf>
    <xf numFmtId="0" fontId="0" fillId="0" borderId="8" xfId="0" applyBorder="1" applyAlignment="1">
      <alignment horizontal="center" vertical="top"/>
    </xf>
    <xf numFmtId="0" fontId="0" fillId="0" borderId="7" xfId="0" applyBorder="1" applyAlignment="1">
      <alignment horizontal="center" vertical="top"/>
    </xf>
    <xf numFmtId="0" fontId="20" fillId="11" borderId="2" xfId="0" applyFont="1" applyFill="1" applyBorder="1" applyAlignment="1" applyProtection="1">
      <alignment horizontal="center"/>
      <protection locked="0"/>
    </xf>
    <xf numFmtId="0" fontId="0" fillId="0" borderId="2" xfId="0" applyBorder="1" applyAlignment="1" applyProtection="1">
      <alignment horizontal="center"/>
      <protection locked="0"/>
    </xf>
    <xf numFmtId="14" fontId="20" fillId="11" borderId="2" xfId="0" applyNumberFormat="1" applyFont="1" applyFill="1" applyBorder="1" applyAlignment="1" applyProtection="1">
      <alignment horizontal="center"/>
      <protection locked="0"/>
    </xf>
    <xf numFmtId="9" fontId="1" fillId="19" borderId="2" xfId="1" applyFont="1" applyFill="1" applyBorder="1" applyAlignment="1" applyProtection="1">
      <alignment horizontal="center"/>
    </xf>
    <xf numFmtId="0" fontId="0" fillId="13" borderId="2" xfId="0" applyFill="1" applyBorder="1" applyAlignment="1">
      <alignment horizontal="center" wrapText="1"/>
    </xf>
    <xf numFmtId="9" fontId="40" fillId="0" borderId="12" xfId="0" applyNumberFormat="1" applyFont="1" applyBorder="1" applyAlignment="1" applyProtection="1">
      <alignment horizontal="center" vertical="center"/>
      <protection locked="0"/>
    </xf>
    <xf numFmtId="9" fontId="40" fillId="0" borderId="11" xfId="0" applyNumberFormat="1" applyFont="1" applyBorder="1" applyAlignment="1" applyProtection="1">
      <alignment horizontal="center" vertical="center"/>
      <protection locked="0"/>
    </xf>
    <xf numFmtId="9" fontId="40" fillId="0" borderId="13" xfId="0" applyNumberFormat="1" applyFont="1" applyBorder="1" applyAlignment="1" applyProtection="1">
      <alignment horizontal="center" vertical="center"/>
      <protection locked="0"/>
    </xf>
    <xf numFmtId="9" fontId="40" fillId="0" borderId="14" xfId="0" applyNumberFormat="1" applyFont="1" applyBorder="1" applyAlignment="1" applyProtection="1">
      <alignment horizontal="center" vertical="center"/>
      <protection locked="0"/>
    </xf>
    <xf numFmtId="9" fontId="40" fillId="0" borderId="15" xfId="0" applyNumberFormat="1" applyFont="1" applyBorder="1" applyAlignment="1" applyProtection="1">
      <alignment horizontal="center" vertical="center"/>
      <protection locked="0"/>
    </xf>
    <xf numFmtId="9" fontId="40" fillId="0" borderId="16" xfId="0" applyNumberFormat="1" applyFont="1" applyBorder="1" applyAlignment="1" applyProtection="1">
      <alignment horizontal="center" vertical="center"/>
      <protection locked="0"/>
    </xf>
    <xf numFmtId="0" fontId="13" fillId="0" borderId="0" xfId="0" applyFont="1" applyAlignment="1">
      <alignment horizontal="center"/>
    </xf>
    <xf numFmtId="0" fontId="0" fillId="0" borderId="0" xfId="0" applyAlignment="1">
      <alignment horizontal="center"/>
    </xf>
    <xf numFmtId="0" fontId="0" fillId="0" borderId="0" xfId="0" applyAlignment="1">
      <alignment horizontal="right"/>
    </xf>
    <xf numFmtId="0" fontId="18" fillId="0" borderId="0" xfId="0" applyFont="1" applyAlignment="1">
      <alignment horizontal="center"/>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6" fillId="0" borderId="2" xfId="0" applyFont="1" applyBorder="1" applyAlignment="1">
      <alignment horizontal="center" vertical="center"/>
    </xf>
    <xf numFmtId="0" fontId="19" fillId="0" borderId="2" xfId="0" applyFont="1" applyBorder="1" applyAlignment="1">
      <alignment horizontal="center"/>
    </xf>
    <xf numFmtId="0" fontId="0" fillId="0" borderId="0" xfId="0" applyAlignment="1">
      <alignment horizontal="center" wrapText="1"/>
    </xf>
    <xf numFmtId="0" fontId="0" fillId="0" borderId="0" xfId="0"/>
    <xf numFmtId="0" fontId="0" fillId="0" borderId="8" xfId="0" applyBorder="1" applyAlignment="1" applyProtection="1">
      <alignment horizontal="left" shrinkToFit="1"/>
      <protection locked="0"/>
    </xf>
    <xf numFmtId="0" fontId="0" fillId="0" borderId="6" xfId="0" applyBorder="1" applyAlignment="1" applyProtection="1">
      <alignment horizontal="left" shrinkToFit="1"/>
      <protection locked="0"/>
    </xf>
    <xf numFmtId="0" fontId="0" fillId="0" borderId="7" xfId="0" applyBorder="1" applyAlignment="1" applyProtection="1">
      <alignment horizontal="left" shrinkToFit="1"/>
      <protection locked="0"/>
    </xf>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xf numFmtId="0" fontId="16" fillId="0" borderId="2" xfId="0" applyFont="1" applyBorder="1"/>
    <xf numFmtId="0" fontId="16" fillId="0" borderId="8" xfId="0" applyFont="1" applyBorder="1"/>
    <xf numFmtId="0" fontId="16" fillId="0" borderId="2" xfId="0" applyFont="1" applyBorder="1" applyAlignment="1">
      <alignment horizontal="center"/>
    </xf>
    <xf numFmtId="1" fontId="16" fillId="0" borderId="2" xfId="0" applyNumberFormat="1" applyFont="1" applyBorder="1" applyAlignment="1" applyProtection="1">
      <alignment horizontal="center"/>
      <protection locked="0"/>
    </xf>
    <xf numFmtId="0" fontId="16" fillId="0" borderId="2" xfId="0" applyFont="1" applyBorder="1" applyAlignment="1" applyProtection="1">
      <alignment horizontal="center"/>
      <protection locked="0"/>
    </xf>
    <xf numFmtId="0" fontId="17" fillId="0" borderId="8" xfId="0" applyFont="1" applyBorder="1" applyAlignment="1">
      <alignment horizontal="center"/>
    </xf>
    <xf numFmtId="0" fontId="17" fillId="0" borderId="6" xfId="0" applyFont="1" applyBorder="1" applyAlignment="1">
      <alignment horizontal="center"/>
    </xf>
    <xf numFmtId="0" fontId="17" fillId="0" borderId="7" xfId="0" applyFont="1" applyBorder="1" applyAlignment="1">
      <alignment horizontal="center"/>
    </xf>
    <xf numFmtId="0" fontId="17" fillId="0" borderId="2" xfId="0" applyFont="1" applyBorder="1" applyAlignment="1">
      <alignment horizontal="center"/>
    </xf>
    <xf numFmtId="1" fontId="17" fillId="0" borderId="2" xfId="0" applyNumberFormat="1" applyFont="1" applyBorder="1" applyAlignment="1" applyProtection="1">
      <alignment horizontal="center"/>
      <protection locked="0"/>
    </xf>
    <xf numFmtId="0" fontId="17" fillId="0" borderId="2" xfId="0" applyFont="1" applyBorder="1" applyAlignment="1" applyProtection="1">
      <alignment horizontal="center"/>
      <protection locked="0"/>
    </xf>
    <xf numFmtId="0" fontId="5" fillId="0" borderId="3" xfId="0" applyFont="1" applyBorder="1" applyAlignment="1">
      <alignment horizontal="center" vertical="center" textRotation="90" wrapText="1"/>
    </xf>
    <xf numFmtId="0" fontId="0" fillId="0" borderId="4" xfId="0" applyBorder="1" applyAlignment="1">
      <alignment horizontal="center" vertical="center" wrapText="1"/>
    </xf>
    <xf numFmtId="0" fontId="0" fillId="0" borderId="5" xfId="0" applyBorder="1" applyAlignment="1">
      <alignment horizontal="center" vertical="center" wrapText="1"/>
    </xf>
  </cellXfs>
  <cellStyles count="2">
    <cellStyle name="Normal" xfId="0" builtinId="0"/>
    <cellStyle name="Percent" xfId="1" builtinId="5"/>
  </cellStyles>
  <dxfs count="18">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O42"/>
  <sheetViews>
    <sheetView workbookViewId="0">
      <selection activeCell="B17" sqref="B17"/>
    </sheetView>
  </sheetViews>
  <sheetFormatPr defaultColWidth="9.08984375" defaultRowHeight="15.5" x14ac:dyDescent="0.35"/>
  <cols>
    <col min="1" max="1" width="58.6328125" style="47" customWidth="1"/>
    <col min="2" max="2" width="18.54296875" style="94" customWidth="1"/>
    <col min="3" max="3" width="18.54296875" style="80" customWidth="1"/>
    <col min="4" max="4" width="4.08984375" style="80" customWidth="1"/>
    <col min="5" max="5" width="23" style="94" hidden="1" customWidth="1"/>
    <col min="6" max="6" width="16.6328125" style="82" hidden="1" customWidth="1"/>
    <col min="7" max="7" width="34.90625" style="47" hidden="1" customWidth="1"/>
    <col min="8" max="8" width="9.08984375" style="47"/>
    <col min="9" max="9" width="14.90625" style="94" customWidth="1"/>
    <col min="10" max="16384" width="9.08984375" style="47"/>
  </cols>
  <sheetData>
    <row r="1" spans="1:15" s="73" customFormat="1" ht="47.25" customHeight="1" x14ac:dyDescent="0.35">
      <c r="A1" s="73" t="s">
        <v>0</v>
      </c>
      <c r="B1" s="74" t="s">
        <v>93</v>
      </c>
      <c r="C1" s="75" t="s">
        <v>98</v>
      </c>
      <c r="D1" s="75"/>
      <c r="E1" s="74" t="s">
        <v>99</v>
      </c>
      <c r="F1" s="76" t="s">
        <v>94</v>
      </c>
      <c r="G1" s="73" t="s">
        <v>0</v>
      </c>
      <c r="I1" s="74" t="s">
        <v>239</v>
      </c>
    </row>
    <row r="2" spans="1:15" x14ac:dyDescent="0.35">
      <c r="A2" s="77" t="s">
        <v>131</v>
      </c>
      <c r="B2" s="78">
        <f>SUM(B16:B19)</f>
        <v>110</v>
      </c>
      <c r="C2" s="79">
        <f>B2/$B$9</f>
        <v>0.15827338129496402</v>
      </c>
      <c r="E2" s="81">
        <f>'Mock Audit for Points'!H2</f>
        <v>0</v>
      </c>
      <c r="F2" s="82">
        <f>E2/B2</f>
        <v>0</v>
      </c>
      <c r="G2" s="77" t="s">
        <v>131</v>
      </c>
      <c r="H2" s="83"/>
      <c r="I2" s="79">
        <v>0.1</v>
      </c>
      <c r="J2" s="83"/>
      <c r="K2" s="83"/>
      <c r="L2" s="83"/>
      <c r="M2" s="83"/>
      <c r="N2" s="83"/>
      <c r="O2" s="83"/>
    </row>
    <row r="3" spans="1:15" x14ac:dyDescent="0.35">
      <c r="A3" s="84" t="s">
        <v>129</v>
      </c>
      <c r="B3" s="78">
        <f>SUM(B20:B23)</f>
        <v>120</v>
      </c>
      <c r="C3" s="85">
        <f t="shared" ref="C3:C7" si="0">B3/$B$9</f>
        <v>0.17266187050359713</v>
      </c>
      <c r="E3" s="81">
        <f>'Mock Audit for Points'!H7</f>
        <v>0</v>
      </c>
      <c r="F3" s="82">
        <f t="shared" ref="F3:F9" si="1">E3/B3</f>
        <v>0</v>
      </c>
      <c r="G3" s="84" t="s">
        <v>129</v>
      </c>
      <c r="H3" s="83"/>
      <c r="I3" s="85">
        <v>0.2</v>
      </c>
      <c r="J3" s="83"/>
      <c r="K3" s="83"/>
      <c r="L3" s="83"/>
      <c r="M3" s="83"/>
      <c r="N3" s="83"/>
      <c r="O3" s="83"/>
    </row>
    <row r="4" spans="1:15" x14ac:dyDescent="0.35">
      <c r="A4" s="86" t="s">
        <v>130</v>
      </c>
      <c r="B4" s="78">
        <f>SUM(B24:B25)</f>
        <v>60</v>
      </c>
      <c r="C4" s="87">
        <f t="shared" si="0"/>
        <v>8.6330935251798566E-2</v>
      </c>
      <c r="E4" s="81">
        <f>'Mock Audit for Points'!H13</f>
        <v>0</v>
      </c>
      <c r="F4" s="82">
        <f t="shared" si="1"/>
        <v>0</v>
      </c>
      <c r="G4" s="86" t="s">
        <v>130</v>
      </c>
      <c r="H4" s="83"/>
      <c r="I4" s="87">
        <v>0.1</v>
      </c>
      <c r="J4" s="83"/>
      <c r="K4" s="83"/>
      <c r="L4" s="83"/>
      <c r="M4" s="83"/>
      <c r="N4" s="83"/>
      <c r="O4" s="83"/>
    </row>
    <row r="5" spans="1:15" x14ac:dyDescent="0.35">
      <c r="A5" s="88" t="s">
        <v>203</v>
      </c>
      <c r="B5" s="78">
        <f>SUM(B26:B29)</f>
        <v>120</v>
      </c>
      <c r="C5" s="89">
        <f t="shared" si="0"/>
        <v>0.17266187050359713</v>
      </c>
      <c r="E5" s="81">
        <f>'Mock Audit for Points'!H20</f>
        <v>0</v>
      </c>
      <c r="F5" s="82">
        <f t="shared" si="1"/>
        <v>0</v>
      </c>
      <c r="G5" s="88" t="s">
        <v>203</v>
      </c>
      <c r="H5" s="83"/>
      <c r="I5" s="89">
        <v>0.15</v>
      </c>
      <c r="J5" s="83"/>
      <c r="K5" s="83"/>
      <c r="L5" s="83"/>
      <c r="M5" s="83"/>
      <c r="N5" s="83"/>
      <c r="O5" s="83"/>
    </row>
    <row r="6" spans="1:15" x14ac:dyDescent="0.35">
      <c r="A6" s="90" t="s">
        <v>200</v>
      </c>
      <c r="B6" s="78">
        <f>SUM(B30:B35)</f>
        <v>125</v>
      </c>
      <c r="C6" s="91">
        <f t="shared" si="0"/>
        <v>0.17985611510791366</v>
      </c>
      <c r="E6" s="81">
        <f>'Mock Audit for Points'!H25</f>
        <v>0</v>
      </c>
      <c r="F6" s="82">
        <f t="shared" si="1"/>
        <v>0</v>
      </c>
      <c r="G6" s="90" t="s">
        <v>200</v>
      </c>
      <c r="H6" s="83"/>
      <c r="I6" s="91">
        <v>0.2</v>
      </c>
      <c r="J6" s="83"/>
      <c r="K6" s="83"/>
      <c r="L6" s="83"/>
      <c r="M6" s="83"/>
      <c r="N6" s="83"/>
      <c r="O6" s="83"/>
    </row>
    <row r="7" spans="1:15" x14ac:dyDescent="0.35">
      <c r="A7" s="92" t="s">
        <v>204</v>
      </c>
      <c r="B7" s="78">
        <f>SUM(B36:B39)</f>
        <v>160</v>
      </c>
      <c r="C7" s="93">
        <f t="shared" si="0"/>
        <v>0.23021582733812951</v>
      </c>
      <c r="E7" s="81">
        <f>'Mock Audit for Points'!H31</f>
        <v>0</v>
      </c>
      <c r="F7" s="82">
        <f t="shared" si="1"/>
        <v>0</v>
      </c>
      <c r="G7" s="92" t="s">
        <v>204</v>
      </c>
      <c r="H7" s="83"/>
      <c r="I7" s="93">
        <v>0.25</v>
      </c>
      <c r="J7" s="83"/>
      <c r="K7" s="83"/>
      <c r="L7" s="83"/>
      <c r="M7" s="83"/>
      <c r="N7" s="83"/>
      <c r="O7" s="83"/>
    </row>
    <row r="8" spans="1:15" x14ac:dyDescent="0.35">
      <c r="H8" s="83"/>
      <c r="I8" s="83"/>
      <c r="J8" s="83"/>
      <c r="K8" s="83"/>
      <c r="L8" s="83"/>
      <c r="M8" s="83"/>
      <c r="N8" s="83"/>
      <c r="O8" s="83"/>
    </row>
    <row r="9" spans="1:15" x14ac:dyDescent="0.35">
      <c r="A9" s="95" t="s">
        <v>92</v>
      </c>
      <c r="B9" s="96">
        <f>SUM(B2:B7)</f>
        <v>695</v>
      </c>
      <c r="C9" s="97">
        <f>SUM(C2:C7)</f>
        <v>1</v>
      </c>
      <c r="D9" s="82"/>
      <c r="E9" s="94">
        <f>SUM(E2:E7)</f>
        <v>0</v>
      </c>
      <c r="F9" s="82">
        <f t="shared" si="1"/>
        <v>0</v>
      </c>
      <c r="G9" s="47" t="s">
        <v>100</v>
      </c>
      <c r="H9" s="83"/>
      <c r="I9" s="108">
        <f>SUM(I2:I7)</f>
        <v>1</v>
      </c>
      <c r="J9" s="83"/>
      <c r="K9" s="83"/>
      <c r="L9" s="83"/>
      <c r="M9" s="83"/>
      <c r="N9" s="83"/>
      <c r="O9" s="83"/>
    </row>
    <row r="10" spans="1:15" x14ac:dyDescent="0.35">
      <c r="H10" s="83"/>
      <c r="I10" s="83"/>
      <c r="J10" s="83"/>
      <c r="K10" s="83"/>
      <c r="L10" s="83"/>
      <c r="M10" s="83"/>
      <c r="N10" s="83"/>
      <c r="O10" s="83"/>
    </row>
    <row r="12" spans="1:15" x14ac:dyDescent="0.35">
      <c r="C12" s="94"/>
      <c r="E12" s="80"/>
    </row>
    <row r="13" spans="1:15" x14ac:dyDescent="0.35">
      <c r="A13" s="95" t="s">
        <v>92</v>
      </c>
      <c r="B13" s="96">
        <f>SUM(B16:B39)</f>
        <v>695</v>
      </c>
      <c r="C13" s="80" t="s">
        <v>228</v>
      </c>
    </row>
    <row r="15" spans="1:15" s="73" customFormat="1" ht="66" customHeight="1" x14ac:dyDescent="0.35">
      <c r="A15" s="73" t="s">
        <v>101</v>
      </c>
      <c r="B15" s="74" t="s">
        <v>96</v>
      </c>
      <c r="C15" s="75" t="s">
        <v>109</v>
      </c>
      <c r="D15" s="75"/>
      <c r="E15" s="74" t="s">
        <v>97</v>
      </c>
      <c r="F15" s="76"/>
      <c r="I15" s="74"/>
    </row>
    <row r="16" spans="1:15" x14ac:dyDescent="0.35">
      <c r="A16" s="77" t="s">
        <v>176</v>
      </c>
      <c r="B16" s="98">
        <v>30</v>
      </c>
      <c r="C16" s="79">
        <f>B16/$B$2</f>
        <v>0.27272727272727271</v>
      </c>
      <c r="E16" s="82">
        <f t="shared" ref="E16:E38" si="2">B16/$B$13</f>
        <v>4.3165467625899283E-2</v>
      </c>
      <c r="F16" s="94"/>
    </row>
    <row r="17" spans="1:9" x14ac:dyDescent="0.35">
      <c r="A17" s="77" t="s">
        <v>181</v>
      </c>
      <c r="B17" s="98">
        <v>30</v>
      </c>
      <c r="C17" s="79">
        <f t="shared" ref="C17:C19" si="3">B17/$B$2</f>
        <v>0.27272727272727271</v>
      </c>
      <c r="E17" s="82">
        <f t="shared" si="2"/>
        <v>4.3165467625899283E-2</v>
      </c>
      <c r="F17" s="94"/>
    </row>
    <row r="18" spans="1:9" x14ac:dyDescent="0.35">
      <c r="A18" s="77" t="s">
        <v>194</v>
      </c>
      <c r="B18" s="98">
        <v>30</v>
      </c>
      <c r="C18" s="79">
        <f t="shared" ref="C18" si="4">B18/$B$2</f>
        <v>0.27272727272727271</v>
      </c>
      <c r="E18" s="82">
        <f t="shared" ref="E18" si="5">B18/$B$13</f>
        <v>4.3165467625899283E-2</v>
      </c>
      <c r="F18" s="94"/>
    </row>
    <row r="19" spans="1:9" x14ac:dyDescent="0.35">
      <c r="A19" s="77" t="s">
        <v>252</v>
      </c>
      <c r="B19" s="98">
        <v>20</v>
      </c>
      <c r="C19" s="79">
        <f t="shared" si="3"/>
        <v>0.18181818181818182</v>
      </c>
      <c r="E19" s="82">
        <f t="shared" si="2"/>
        <v>2.8776978417266189E-2</v>
      </c>
      <c r="F19" s="94"/>
    </row>
    <row r="20" spans="1:9" x14ac:dyDescent="0.35">
      <c r="A20" s="84" t="s">
        <v>189</v>
      </c>
      <c r="B20" s="98">
        <v>30</v>
      </c>
      <c r="C20" s="85">
        <f>B20/$B$3</f>
        <v>0.25</v>
      </c>
      <c r="E20" s="82">
        <f t="shared" si="2"/>
        <v>4.3165467625899283E-2</v>
      </c>
      <c r="F20" s="94"/>
    </row>
    <row r="21" spans="1:9" x14ac:dyDescent="0.35">
      <c r="A21" s="84" t="s">
        <v>235</v>
      </c>
      <c r="B21" s="98">
        <v>30</v>
      </c>
      <c r="C21" s="85">
        <f t="shared" ref="C21:C23" si="6">B21/$B$3</f>
        <v>0.25</v>
      </c>
      <c r="E21" s="82">
        <f t="shared" si="2"/>
        <v>4.3165467625899283E-2</v>
      </c>
      <c r="F21" s="94"/>
    </row>
    <row r="22" spans="1:9" x14ac:dyDescent="0.35">
      <c r="A22" s="84" t="s">
        <v>229</v>
      </c>
      <c r="B22" s="98">
        <v>30</v>
      </c>
      <c r="C22" s="85">
        <f t="shared" si="6"/>
        <v>0.25</v>
      </c>
      <c r="E22" s="82">
        <f t="shared" si="2"/>
        <v>4.3165467625899283E-2</v>
      </c>
      <c r="F22" s="94"/>
    </row>
    <row r="23" spans="1:9" x14ac:dyDescent="0.35">
      <c r="A23" s="84" t="s">
        <v>237</v>
      </c>
      <c r="B23" s="98">
        <v>30</v>
      </c>
      <c r="C23" s="85">
        <f t="shared" si="6"/>
        <v>0.25</v>
      </c>
      <c r="E23" s="82"/>
      <c r="F23" s="94"/>
    </row>
    <row r="24" spans="1:9" x14ac:dyDescent="0.35">
      <c r="A24" s="86" t="s">
        <v>179</v>
      </c>
      <c r="B24" s="98">
        <v>30</v>
      </c>
      <c r="C24" s="99">
        <f>B24/$B$4</f>
        <v>0.5</v>
      </c>
      <c r="E24" s="82">
        <f t="shared" si="2"/>
        <v>4.3165467625899283E-2</v>
      </c>
      <c r="F24" s="94"/>
    </row>
    <row r="25" spans="1:9" s="107" customFormat="1" ht="16" thickBot="1" x14ac:dyDescent="0.4">
      <c r="A25" s="102" t="s">
        <v>183</v>
      </c>
      <c r="B25" s="98">
        <v>30</v>
      </c>
      <c r="C25" s="103">
        <f>B25/$B$4</f>
        <v>0.5</v>
      </c>
      <c r="D25" s="104"/>
      <c r="E25" s="105">
        <f t="shared" si="2"/>
        <v>4.3165467625899283E-2</v>
      </c>
      <c r="F25" s="106"/>
      <c r="I25" s="106"/>
    </row>
    <row r="26" spans="1:9" ht="16" thickTop="1" x14ac:dyDescent="0.35">
      <c r="A26" s="88" t="s">
        <v>191</v>
      </c>
      <c r="B26" s="100">
        <v>30</v>
      </c>
      <c r="C26" s="101">
        <f>B26/$B$5</f>
        <v>0.25</v>
      </c>
      <c r="E26" s="82">
        <f t="shared" si="2"/>
        <v>4.3165467625899283E-2</v>
      </c>
      <c r="F26" s="94"/>
    </row>
    <row r="27" spans="1:9" x14ac:dyDescent="0.35">
      <c r="A27" s="88" t="s">
        <v>238</v>
      </c>
      <c r="B27" s="98">
        <v>30</v>
      </c>
      <c r="C27" s="101">
        <f t="shared" ref="C27:C29" si="7">B27/$B$5</f>
        <v>0.25</v>
      </c>
      <c r="E27" s="82">
        <f t="shared" si="2"/>
        <v>4.3165467625899283E-2</v>
      </c>
      <c r="F27" s="94"/>
    </row>
    <row r="28" spans="1:9" x14ac:dyDescent="0.35">
      <c r="A28" s="88" t="s">
        <v>192</v>
      </c>
      <c r="B28" s="98">
        <v>30</v>
      </c>
      <c r="C28" s="101">
        <f t="shared" si="7"/>
        <v>0.25</v>
      </c>
      <c r="E28" s="82">
        <f t="shared" si="2"/>
        <v>4.3165467625899283E-2</v>
      </c>
      <c r="F28" s="94"/>
    </row>
    <row r="29" spans="1:9" x14ac:dyDescent="0.35">
      <c r="A29" s="88" t="s">
        <v>231</v>
      </c>
      <c r="B29" s="98">
        <v>30</v>
      </c>
      <c r="C29" s="101">
        <f t="shared" si="7"/>
        <v>0.25</v>
      </c>
      <c r="E29" s="82">
        <f t="shared" si="2"/>
        <v>4.3165467625899283E-2</v>
      </c>
      <c r="F29" s="94"/>
    </row>
    <row r="30" spans="1:9" x14ac:dyDescent="0.35">
      <c r="A30" s="90" t="s">
        <v>193</v>
      </c>
      <c r="B30" s="98">
        <v>25</v>
      </c>
      <c r="C30" s="91">
        <f>B30/$B$6</f>
        <v>0.2</v>
      </c>
      <c r="E30" s="82">
        <f t="shared" si="2"/>
        <v>3.5971223021582732E-2</v>
      </c>
      <c r="F30" s="94"/>
    </row>
    <row r="31" spans="1:9" s="112" customFormat="1" x14ac:dyDescent="0.35">
      <c r="A31" s="115" t="s">
        <v>217</v>
      </c>
      <c r="B31" s="114">
        <v>25</v>
      </c>
      <c r="C31" s="113">
        <f t="shared" ref="C31:C35" si="8">B31/$B$6</f>
        <v>0.2</v>
      </c>
      <c r="D31" s="109"/>
      <c r="E31" s="110">
        <f t="shared" si="2"/>
        <v>3.5971223021582732E-2</v>
      </c>
      <c r="F31" s="111"/>
      <c r="I31" s="111"/>
    </row>
    <row r="32" spans="1:9" x14ac:dyDescent="0.35">
      <c r="A32" s="90" t="s">
        <v>218</v>
      </c>
      <c r="B32" s="98">
        <v>25</v>
      </c>
      <c r="C32" s="91">
        <f t="shared" si="8"/>
        <v>0.2</v>
      </c>
      <c r="E32" s="82">
        <f t="shared" si="2"/>
        <v>3.5971223021582732E-2</v>
      </c>
      <c r="F32" s="94"/>
    </row>
    <row r="33" spans="1:6" x14ac:dyDescent="0.35">
      <c r="A33" s="90" t="s">
        <v>219</v>
      </c>
      <c r="B33" s="98">
        <v>25</v>
      </c>
      <c r="C33" s="91">
        <f t="shared" si="8"/>
        <v>0.2</v>
      </c>
      <c r="E33" s="82">
        <f t="shared" si="2"/>
        <v>3.5971223021582732E-2</v>
      </c>
      <c r="F33" s="94"/>
    </row>
    <row r="34" spans="1:6" x14ac:dyDescent="0.35">
      <c r="A34" s="90" t="s">
        <v>220</v>
      </c>
      <c r="B34" s="98">
        <v>0</v>
      </c>
      <c r="C34" s="91">
        <f t="shared" si="8"/>
        <v>0</v>
      </c>
      <c r="E34" s="82">
        <f t="shared" si="2"/>
        <v>0</v>
      </c>
      <c r="F34" s="94"/>
    </row>
    <row r="35" spans="1:6" x14ac:dyDescent="0.35">
      <c r="A35" s="90" t="s">
        <v>221</v>
      </c>
      <c r="B35" s="98">
        <v>25</v>
      </c>
      <c r="C35" s="91">
        <f t="shared" si="8"/>
        <v>0.2</v>
      </c>
      <c r="E35" s="82">
        <f t="shared" si="2"/>
        <v>3.5971223021582732E-2</v>
      </c>
      <c r="F35" s="94"/>
    </row>
    <row r="36" spans="1:6" x14ac:dyDescent="0.35">
      <c r="A36" s="92" t="s">
        <v>197</v>
      </c>
      <c r="B36" s="98">
        <v>40</v>
      </c>
      <c r="C36" s="93">
        <f>B36/$B$7</f>
        <v>0.25</v>
      </c>
      <c r="E36" s="82">
        <f t="shared" si="2"/>
        <v>5.7553956834532377E-2</v>
      </c>
      <c r="F36" s="94"/>
    </row>
    <row r="37" spans="1:6" x14ac:dyDescent="0.35">
      <c r="A37" s="92" t="s">
        <v>198</v>
      </c>
      <c r="B37" s="98">
        <v>40</v>
      </c>
      <c r="C37" s="93">
        <f t="shared" ref="C37:C39" si="9">B37/$B$7</f>
        <v>0.25</v>
      </c>
      <c r="E37" s="82">
        <f t="shared" si="2"/>
        <v>5.7553956834532377E-2</v>
      </c>
      <c r="F37" s="94"/>
    </row>
    <row r="38" spans="1:6" x14ac:dyDescent="0.35">
      <c r="A38" s="92" t="s">
        <v>233</v>
      </c>
      <c r="B38" s="98">
        <v>40</v>
      </c>
      <c r="C38" s="93">
        <f t="shared" si="9"/>
        <v>0.25</v>
      </c>
      <c r="E38" s="82">
        <f t="shared" si="2"/>
        <v>5.7553956834532377E-2</v>
      </c>
      <c r="F38" s="94"/>
    </row>
    <row r="39" spans="1:6" x14ac:dyDescent="0.35">
      <c r="A39" s="92" t="s">
        <v>232</v>
      </c>
      <c r="B39" s="98">
        <v>40</v>
      </c>
      <c r="C39" s="93">
        <f t="shared" si="9"/>
        <v>0.25</v>
      </c>
      <c r="E39" s="82">
        <f>B39/$B$13</f>
        <v>5.7553956834532377E-2</v>
      </c>
      <c r="F39" s="94"/>
    </row>
    <row r="42" spans="1:6" x14ac:dyDescent="0.35">
      <c r="E42" s="80"/>
    </row>
  </sheetData>
  <sheetProtection selectLockedCells="1"/>
  <customSheetViews>
    <customSheetView guid="{021C8937-E5DC-4EEC-B1B0-5D0A045D3A93}" state="hidden">
      <selection activeCell="G15" sqref="G15"/>
      <pageMargins left="0.7" right="0.7" top="0.75" bottom="0.75" header="0.3" footer="0.3"/>
      <pageSetup orientation="portrait" r:id="rId1"/>
    </customSheetView>
    <customSheetView guid="{C62255E3-4BBD-4D52-9A28-B09036565113}" state="hidden">
      <selection activeCell="G15" sqref="G15"/>
      <pageMargins left="0.7" right="0.7" top="0.75" bottom="0.75" header="0.3" footer="0.3"/>
      <pageSetup orientation="portrait" r:id="rId2"/>
    </customSheetView>
    <customSheetView guid="{1F1C7B1E-6480-443B-8699-8DB4E2051728}" state="hidden">
      <selection activeCell="G15" sqref="G15"/>
      <pageMargins left="0.7" right="0.7" top="0.75" bottom="0.75" header="0.3" footer="0.3"/>
      <pageSetup orientation="portrait" r:id="rId3"/>
    </customSheetView>
  </customSheetViews>
  <pageMargins left="0.7" right="0.7" top="0.75" bottom="0.75" header="0.3" footer="0.3"/>
  <pageSetup orientation="portrait"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56"/>
  <sheetViews>
    <sheetView zoomScale="80" zoomScaleNormal="80" workbookViewId="0">
      <selection activeCell="B39" sqref="B39:B46"/>
    </sheetView>
  </sheetViews>
  <sheetFormatPr defaultColWidth="9.08984375" defaultRowHeight="14.5" x14ac:dyDescent="0.35"/>
  <cols>
    <col min="1" max="1" width="7.08984375" customWidth="1"/>
    <col min="2" max="2" width="67.54296875" customWidth="1"/>
    <col min="3" max="3" width="41.36328125" style="35" customWidth="1"/>
    <col min="4" max="4" width="15.54296875" style="35" customWidth="1"/>
    <col min="5" max="5" width="7.90625" customWidth="1"/>
    <col min="6" max="6" width="5.08984375" customWidth="1"/>
    <col min="7" max="8" width="6.36328125" customWidth="1"/>
    <col min="9" max="10" width="2" customWidth="1"/>
    <col min="11" max="11" width="61.54296875" customWidth="1"/>
    <col min="12" max="12" width="12.54296875" style="58" customWidth="1"/>
  </cols>
  <sheetData>
    <row r="1" spans="1:13" s="59" customFormat="1" ht="15" customHeight="1" x14ac:dyDescent="0.45">
      <c r="A1" s="47">
        <v>1</v>
      </c>
      <c r="B1" s="47" t="s">
        <v>170</v>
      </c>
      <c r="C1" s="60"/>
      <c r="D1" s="60"/>
      <c r="L1" s="61"/>
    </row>
    <row r="2" spans="1:13" s="47" customFormat="1" ht="15" customHeight="1" x14ac:dyDescent="0.35">
      <c r="A2" s="47">
        <v>2</v>
      </c>
      <c r="B2" s="47" t="s">
        <v>253</v>
      </c>
      <c r="D2" s="94"/>
      <c r="E2" s="94"/>
      <c r="M2" s="80"/>
    </row>
    <row r="3" spans="1:13" s="47" customFormat="1" ht="15" customHeight="1" x14ac:dyDescent="0.35">
      <c r="A3" s="47">
        <v>3</v>
      </c>
      <c r="B3" s="47" t="s">
        <v>254</v>
      </c>
      <c r="D3" s="94"/>
      <c r="E3" s="94"/>
      <c r="M3" s="80"/>
    </row>
    <row r="4" spans="1:13" s="47" customFormat="1" ht="15" customHeight="1" x14ac:dyDescent="0.35">
      <c r="A4" s="47">
        <v>4</v>
      </c>
      <c r="B4" s="47" t="s">
        <v>255</v>
      </c>
      <c r="D4" s="94"/>
      <c r="E4" s="94"/>
      <c r="M4" s="80"/>
    </row>
    <row r="5" spans="1:13" s="47" customFormat="1" ht="15" customHeight="1" x14ac:dyDescent="0.35">
      <c r="A5" s="47">
        <v>5</v>
      </c>
      <c r="B5" s="47" t="s">
        <v>256</v>
      </c>
      <c r="D5" s="94"/>
      <c r="E5" s="94"/>
      <c r="M5" s="80"/>
    </row>
    <row r="6" spans="1:13" s="47" customFormat="1" ht="15" customHeight="1" x14ac:dyDescent="0.35">
      <c r="A6" s="47">
        <v>6</v>
      </c>
      <c r="B6" s="47" t="s">
        <v>257</v>
      </c>
      <c r="D6" s="94"/>
      <c r="E6" s="94"/>
      <c r="M6" s="80"/>
    </row>
    <row r="7" spans="1:13" s="47" customFormat="1" ht="15" customHeight="1" x14ac:dyDescent="0.35">
      <c r="A7" s="47">
        <v>7</v>
      </c>
      <c r="B7" s="47" t="s">
        <v>258</v>
      </c>
      <c r="D7" s="94"/>
      <c r="E7" s="94"/>
      <c r="M7" s="80"/>
    </row>
    <row r="8" spans="1:13" s="59" customFormat="1" ht="15" customHeight="1" x14ac:dyDescent="0.45">
      <c r="A8" s="47">
        <v>8</v>
      </c>
      <c r="B8" s="47" t="s">
        <v>165</v>
      </c>
      <c r="C8" s="60"/>
      <c r="D8" s="60"/>
      <c r="L8" s="61"/>
    </row>
    <row r="9" spans="1:13" s="59" customFormat="1" ht="15" customHeight="1" x14ac:dyDescent="0.45">
      <c r="A9" s="47">
        <v>9</v>
      </c>
      <c r="B9" s="47" t="s">
        <v>169</v>
      </c>
      <c r="C9" s="60"/>
      <c r="D9" s="60"/>
      <c r="L9" s="61"/>
    </row>
    <row r="10" spans="1:13" s="59" customFormat="1" ht="15" customHeight="1" x14ac:dyDescent="0.45">
      <c r="A10" s="47">
        <v>10</v>
      </c>
      <c r="B10" s="47" t="s">
        <v>259</v>
      </c>
      <c r="C10" s="60"/>
      <c r="D10" s="60"/>
      <c r="L10" s="61"/>
    </row>
    <row r="11" spans="1:13" ht="15" customHeight="1" x14ac:dyDescent="0.35"/>
    <row r="12" spans="1:13" ht="15" customHeight="1" x14ac:dyDescent="0.35"/>
    <row r="13" spans="1:13" ht="15" customHeight="1" x14ac:dyDescent="0.35">
      <c r="B13" s="36" t="s">
        <v>139</v>
      </c>
      <c r="C13" s="161"/>
      <c r="D13" s="162"/>
    </row>
    <row r="14" spans="1:13" ht="15" customHeight="1" x14ac:dyDescent="0.35">
      <c r="B14" s="36" t="s">
        <v>151</v>
      </c>
      <c r="C14" s="163"/>
      <c r="D14" s="162"/>
    </row>
    <row r="15" spans="1:13" ht="15" customHeight="1" x14ac:dyDescent="0.35">
      <c r="B15" s="36" t="s">
        <v>152</v>
      </c>
      <c r="C15" s="161"/>
      <c r="D15" s="162"/>
    </row>
    <row r="16" spans="1:13" ht="15" customHeight="1" x14ac:dyDescent="0.35">
      <c r="B16" s="36" t="s">
        <v>153</v>
      </c>
      <c r="C16" s="161"/>
      <c r="D16" s="162"/>
    </row>
    <row r="17" spans="1:12" ht="15" customHeight="1" x14ac:dyDescent="0.35">
      <c r="B17" s="36" t="s">
        <v>154</v>
      </c>
      <c r="C17" s="161"/>
      <c r="D17" s="162"/>
    </row>
    <row r="18" spans="1:12" x14ac:dyDescent="0.35">
      <c r="B18" s="36" t="s">
        <v>155</v>
      </c>
      <c r="C18" s="161"/>
      <c r="D18" s="162"/>
    </row>
    <row r="19" spans="1:12" x14ac:dyDescent="0.35">
      <c r="B19" s="36" t="s">
        <v>156</v>
      </c>
      <c r="C19" s="161"/>
      <c r="D19" s="162"/>
    </row>
    <row r="20" spans="1:12" x14ac:dyDescent="0.35">
      <c r="B20" s="36" t="s">
        <v>157</v>
      </c>
      <c r="C20" s="161"/>
      <c r="D20" s="162"/>
    </row>
    <row r="22" spans="1:12" s="37" customFormat="1" ht="29.25" customHeight="1" x14ac:dyDescent="0.35">
      <c r="B22" s="38" t="s">
        <v>162</v>
      </c>
      <c r="C22" s="39" t="s">
        <v>167</v>
      </c>
      <c r="D22" s="39" t="s">
        <v>168</v>
      </c>
      <c r="E22" s="165" t="s">
        <v>159</v>
      </c>
      <c r="F22" s="165"/>
      <c r="G22" s="155" t="s">
        <v>160</v>
      </c>
      <c r="H22" s="156"/>
      <c r="K22" s="40" t="s">
        <v>163</v>
      </c>
      <c r="L22" s="124" t="s">
        <v>166</v>
      </c>
    </row>
    <row r="23" spans="1:12" x14ac:dyDescent="0.35">
      <c r="A23">
        <v>1.1000000000000001</v>
      </c>
      <c r="B23" t="s">
        <v>205</v>
      </c>
      <c r="C23" s="41">
        <f>'Evaluate Score Proportion'!B16</f>
        <v>30</v>
      </c>
      <c r="D23" s="33"/>
      <c r="E23" s="151"/>
      <c r="F23" s="151"/>
      <c r="G23" s="157" t="str">
        <f t="shared" ref="G23:G48" si="0">IF(L23&gt;1,"ERROR","SCORE OK")</f>
        <v>SCORE OK</v>
      </c>
      <c r="H23" s="158"/>
      <c r="K23" s="34"/>
      <c r="L23" s="42">
        <f t="shared" ref="L23:L50" si="1">D23/C23</f>
        <v>0</v>
      </c>
    </row>
    <row r="24" spans="1:12" x14ac:dyDescent="0.35">
      <c r="A24">
        <v>1.2</v>
      </c>
      <c r="B24" t="s">
        <v>206</v>
      </c>
      <c r="C24" s="41">
        <f>'Evaluate Score Proportion'!B17</f>
        <v>30</v>
      </c>
      <c r="D24" s="33"/>
      <c r="E24" s="151"/>
      <c r="F24" s="151"/>
      <c r="G24" s="157" t="str">
        <f t="shared" si="0"/>
        <v>SCORE OK</v>
      </c>
      <c r="H24" s="158"/>
      <c r="K24" s="34"/>
      <c r="L24" s="42">
        <f t="shared" si="1"/>
        <v>0</v>
      </c>
    </row>
    <row r="25" spans="1:12" x14ac:dyDescent="0.35">
      <c r="A25">
        <v>1.3</v>
      </c>
      <c r="B25" t="s">
        <v>20</v>
      </c>
      <c r="C25" s="41">
        <f>'Evaluate Score Proportion'!B18</f>
        <v>30</v>
      </c>
      <c r="D25" s="33"/>
      <c r="E25" s="151"/>
      <c r="F25" s="151"/>
      <c r="G25" s="157" t="str">
        <f t="shared" ref="G25" si="2">IF(L25&gt;1,"ERROR","SCORE OK")</f>
        <v>SCORE OK</v>
      </c>
      <c r="H25" s="158"/>
      <c r="K25" s="34"/>
      <c r="L25" s="42">
        <f t="shared" ref="L25" si="3">D25/C25</f>
        <v>0</v>
      </c>
    </row>
    <row r="26" spans="1:12" x14ac:dyDescent="0.35">
      <c r="A26">
        <v>1.4</v>
      </c>
      <c r="B26" t="s">
        <v>250</v>
      </c>
      <c r="C26" s="41">
        <f>'Evaluate Score Proportion'!B19</f>
        <v>20</v>
      </c>
      <c r="D26" s="33"/>
      <c r="E26" s="151"/>
      <c r="F26" s="151"/>
      <c r="G26" s="157" t="str">
        <f t="shared" si="0"/>
        <v>SCORE OK</v>
      </c>
      <c r="H26" s="158"/>
      <c r="K26" s="34"/>
      <c r="L26" s="42">
        <f t="shared" si="1"/>
        <v>0</v>
      </c>
    </row>
    <row r="27" spans="1:12" x14ac:dyDescent="0.35">
      <c r="A27">
        <v>2.1</v>
      </c>
      <c r="B27" t="s">
        <v>207</v>
      </c>
      <c r="C27" s="41">
        <f>'Evaluate Score Proportion'!B20</f>
        <v>30</v>
      </c>
      <c r="D27" s="33"/>
      <c r="E27" s="151"/>
      <c r="F27" s="151"/>
      <c r="G27" s="157" t="str">
        <f t="shared" si="0"/>
        <v>SCORE OK</v>
      </c>
      <c r="H27" s="158"/>
      <c r="K27" s="34"/>
      <c r="L27" s="42">
        <f t="shared" si="1"/>
        <v>0</v>
      </c>
    </row>
    <row r="28" spans="1:12" x14ac:dyDescent="0.35">
      <c r="A28">
        <v>2.2000000000000002</v>
      </c>
      <c r="B28" t="s">
        <v>230</v>
      </c>
      <c r="C28" s="41">
        <f>'Evaluate Score Proportion'!B21</f>
        <v>30</v>
      </c>
      <c r="D28" s="33"/>
      <c r="E28" s="152"/>
      <c r="F28" s="153"/>
      <c r="G28" s="157" t="str">
        <f t="shared" ref="G28" si="4">IF(L28&gt;1,"ERROR","SCORE OK")</f>
        <v>SCORE OK</v>
      </c>
      <c r="H28" s="158"/>
      <c r="K28" s="34"/>
      <c r="L28" s="42">
        <f t="shared" si="1"/>
        <v>0</v>
      </c>
    </row>
    <row r="29" spans="1:12" x14ac:dyDescent="0.35">
      <c r="A29">
        <v>2.2999999999999998</v>
      </c>
      <c r="B29" t="s">
        <v>188</v>
      </c>
      <c r="C29" s="41">
        <f>'Evaluate Score Proportion'!B22</f>
        <v>30</v>
      </c>
      <c r="D29" s="33"/>
      <c r="E29" s="151"/>
      <c r="F29" s="151"/>
      <c r="G29" s="157" t="str">
        <f t="shared" si="0"/>
        <v>SCORE OK</v>
      </c>
      <c r="H29" s="158"/>
      <c r="K29" s="34"/>
      <c r="L29" s="42">
        <f t="shared" si="1"/>
        <v>0</v>
      </c>
    </row>
    <row r="30" spans="1:12" x14ac:dyDescent="0.35">
      <c r="A30">
        <v>2.4</v>
      </c>
      <c r="B30" s="116" t="s">
        <v>265</v>
      </c>
      <c r="C30" s="41">
        <f>'Evaluate Score Proportion'!B23</f>
        <v>30</v>
      </c>
      <c r="D30" s="33"/>
      <c r="E30" s="152"/>
      <c r="F30" s="153"/>
      <c r="G30" s="157" t="str">
        <f t="shared" ref="G30" si="5">IF(L30&gt;1,"ERROR","SCORE OK")</f>
        <v>SCORE OK</v>
      </c>
      <c r="H30" s="158"/>
      <c r="K30" s="34"/>
      <c r="L30" s="42">
        <f t="shared" si="1"/>
        <v>0</v>
      </c>
    </row>
    <row r="31" spans="1:12" x14ac:dyDescent="0.35">
      <c r="A31">
        <v>3.1</v>
      </c>
      <c r="B31" t="s">
        <v>208</v>
      </c>
      <c r="C31" s="41">
        <f>'Evaluate Score Proportion'!B24</f>
        <v>30</v>
      </c>
      <c r="D31" s="33"/>
      <c r="E31" s="151"/>
      <c r="F31" s="151"/>
      <c r="G31" s="157" t="str">
        <f t="shared" si="0"/>
        <v>SCORE OK</v>
      </c>
      <c r="H31" s="158"/>
      <c r="K31" s="34"/>
      <c r="L31" s="42">
        <f t="shared" si="1"/>
        <v>0</v>
      </c>
    </row>
    <row r="32" spans="1:12" x14ac:dyDescent="0.35">
      <c r="A32">
        <v>3.2</v>
      </c>
      <c r="B32" t="s">
        <v>209</v>
      </c>
      <c r="C32" s="41">
        <f>'Evaluate Score Proportion'!B25</f>
        <v>30</v>
      </c>
      <c r="D32" s="33"/>
      <c r="E32" s="151"/>
      <c r="F32" s="151"/>
      <c r="G32" s="157" t="str">
        <f>IF(L32&gt;1,"ERROR","SCORE OK")</f>
        <v>SCORE OK</v>
      </c>
      <c r="H32" s="158"/>
      <c r="K32" s="34"/>
      <c r="L32" s="42">
        <f t="shared" si="1"/>
        <v>0</v>
      </c>
    </row>
    <row r="33" spans="1:12" x14ac:dyDescent="0.35">
      <c r="A33" s="36">
        <v>3.3</v>
      </c>
      <c r="B33" t="s">
        <v>324</v>
      </c>
      <c r="C33" s="41">
        <v>30</v>
      </c>
      <c r="D33" s="33"/>
      <c r="E33" s="152"/>
      <c r="F33" s="153"/>
      <c r="G33" s="157" t="str">
        <f>IF(L32&gt;1,"ERROR","SCORE OK")</f>
        <v>SCORE OK</v>
      </c>
      <c r="H33" s="158"/>
      <c r="K33" s="34"/>
      <c r="L33" s="42"/>
    </row>
    <row r="34" spans="1:12" x14ac:dyDescent="0.35">
      <c r="A34">
        <v>4.0999999999999996</v>
      </c>
      <c r="B34" t="s">
        <v>184</v>
      </c>
      <c r="C34" s="41">
        <v>50</v>
      </c>
      <c r="D34" s="33"/>
      <c r="E34" s="151"/>
      <c r="F34" s="151"/>
      <c r="G34" s="157" t="str">
        <f t="shared" si="0"/>
        <v>SCORE OK</v>
      </c>
      <c r="H34" s="158"/>
      <c r="K34" s="34"/>
      <c r="L34" s="42">
        <f t="shared" si="1"/>
        <v>0</v>
      </c>
    </row>
    <row r="35" spans="1:12" x14ac:dyDescent="0.35">
      <c r="A35">
        <v>4.2</v>
      </c>
      <c r="B35" t="s">
        <v>244</v>
      </c>
      <c r="C35" s="41">
        <f>'Evaluate Score Proportion'!B27</f>
        <v>30</v>
      </c>
      <c r="D35" s="33"/>
      <c r="E35" s="151"/>
      <c r="F35" s="151"/>
      <c r="G35" s="157" t="str">
        <f>IF(L35&gt;1,"ERROR","SCORE OK")</f>
        <v>SCORE OK</v>
      </c>
      <c r="H35" s="158"/>
      <c r="K35" s="34"/>
      <c r="L35" s="42">
        <f t="shared" si="1"/>
        <v>0</v>
      </c>
    </row>
    <row r="36" spans="1:12" x14ac:dyDescent="0.35">
      <c r="A36">
        <v>4.3</v>
      </c>
      <c r="B36" t="s">
        <v>251</v>
      </c>
      <c r="C36" s="41">
        <f>'Evaluate Score Proportion'!B28</f>
        <v>30</v>
      </c>
      <c r="D36" s="33"/>
      <c r="E36" s="151"/>
      <c r="F36" s="151"/>
      <c r="G36" s="157" t="str">
        <f>IF(L35&gt;1,"ERROR","SCORE OK")</f>
        <v>SCORE OK</v>
      </c>
      <c r="H36" s="158"/>
      <c r="K36" s="34"/>
      <c r="L36" s="42">
        <f t="shared" si="1"/>
        <v>0</v>
      </c>
    </row>
    <row r="37" spans="1:12" x14ac:dyDescent="0.35">
      <c r="A37">
        <v>4.4000000000000004</v>
      </c>
      <c r="B37" t="s">
        <v>299</v>
      </c>
      <c r="C37" s="129">
        <v>50</v>
      </c>
      <c r="D37" s="33"/>
      <c r="E37" s="127"/>
      <c r="F37" s="128"/>
      <c r="G37" s="159" t="str">
        <f>IF(L35&gt;1,"ERROR","SCORE OK")</f>
        <v>SCORE OK</v>
      </c>
      <c r="H37" s="160"/>
      <c r="K37" s="34"/>
      <c r="L37" s="42"/>
    </row>
    <row r="38" spans="1:12" x14ac:dyDescent="0.35">
      <c r="A38">
        <v>4.5</v>
      </c>
      <c r="B38" s="116" t="s">
        <v>242</v>
      </c>
      <c r="C38" s="41">
        <f>'Evaluate Score Proportion'!B29</f>
        <v>30</v>
      </c>
      <c r="D38" s="33"/>
      <c r="E38" s="152"/>
      <c r="F38" s="153"/>
      <c r="G38" s="157" t="str">
        <f t="shared" ref="G38" si="6">IF(L38&gt;1,"ERROR","SCORE OK")</f>
        <v>SCORE OK</v>
      </c>
      <c r="H38" s="158"/>
      <c r="K38" s="34"/>
      <c r="L38" s="42">
        <f t="shared" si="1"/>
        <v>0</v>
      </c>
    </row>
    <row r="39" spans="1:12" x14ac:dyDescent="0.35">
      <c r="A39">
        <v>5.0999999999999996</v>
      </c>
      <c r="B39" s="116" t="s">
        <v>171</v>
      </c>
      <c r="C39" s="41">
        <f>'Evaluate Score Proportion'!B30</f>
        <v>25</v>
      </c>
      <c r="D39" s="33"/>
      <c r="E39" s="151"/>
      <c r="F39" s="151"/>
      <c r="G39" s="157" t="str">
        <f t="shared" si="0"/>
        <v>SCORE OK</v>
      </c>
      <c r="H39" s="158"/>
      <c r="K39" s="34"/>
      <c r="L39" s="42">
        <f t="shared" si="1"/>
        <v>0</v>
      </c>
    </row>
    <row r="40" spans="1:12" x14ac:dyDescent="0.35">
      <c r="A40" s="116">
        <v>5.2</v>
      </c>
      <c r="B40" s="116" t="s">
        <v>172</v>
      </c>
      <c r="C40" s="41">
        <f>'Evaluate Score Proportion'!B31</f>
        <v>25</v>
      </c>
      <c r="D40" s="33"/>
      <c r="E40" s="151"/>
      <c r="F40" s="151"/>
      <c r="G40" s="157" t="str">
        <f t="shared" si="0"/>
        <v>SCORE OK</v>
      </c>
      <c r="H40" s="158"/>
      <c r="K40" s="34"/>
      <c r="L40" s="42">
        <f t="shared" si="1"/>
        <v>0</v>
      </c>
    </row>
    <row r="41" spans="1:12" x14ac:dyDescent="0.35">
      <c r="A41" s="116">
        <v>5.3</v>
      </c>
      <c r="B41" s="116" t="s">
        <v>185</v>
      </c>
      <c r="C41" s="41">
        <f>'Evaluate Score Proportion'!B32</f>
        <v>25</v>
      </c>
      <c r="D41" s="33"/>
      <c r="E41" s="151"/>
      <c r="F41" s="151"/>
      <c r="G41" s="157" t="str">
        <f t="shared" si="0"/>
        <v>SCORE OK</v>
      </c>
      <c r="H41" s="158"/>
      <c r="K41" s="34"/>
      <c r="L41" s="42">
        <f t="shared" si="1"/>
        <v>0</v>
      </c>
    </row>
    <row r="42" spans="1:12" x14ac:dyDescent="0.35">
      <c r="A42" s="116">
        <v>5.4</v>
      </c>
      <c r="B42" s="116" t="s">
        <v>310</v>
      </c>
      <c r="C42" s="41">
        <v>25</v>
      </c>
      <c r="D42" s="33"/>
      <c r="E42" s="152"/>
      <c r="F42" s="153"/>
      <c r="G42" s="157" t="str">
        <f>IF(L42&gt;1,"ERROR","SCORE OK")</f>
        <v>SCORE OK</v>
      </c>
      <c r="H42" s="158"/>
      <c r="K42" s="34"/>
      <c r="L42" s="42"/>
    </row>
    <row r="43" spans="1:12" x14ac:dyDescent="0.35">
      <c r="A43" s="116">
        <v>5.5</v>
      </c>
      <c r="B43" s="116" t="s">
        <v>186</v>
      </c>
      <c r="C43" s="41">
        <f>'Evaluate Score Proportion'!B33</f>
        <v>25</v>
      </c>
      <c r="D43" s="33"/>
      <c r="E43" s="151"/>
      <c r="F43" s="151"/>
      <c r="G43" s="157" t="str">
        <f>IF(L43&gt;1,"ERROR","SCORE OK")</f>
        <v>SCORE OK</v>
      </c>
      <c r="H43" s="158"/>
      <c r="K43" s="34"/>
      <c r="L43" s="42">
        <f t="shared" si="1"/>
        <v>0</v>
      </c>
    </row>
    <row r="44" spans="1:12" x14ac:dyDescent="0.35">
      <c r="A44" s="116">
        <v>5.6</v>
      </c>
      <c r="B44" s="116" t="s">
        <v>210</v>
      </c>
      <c r="C44" s="41">
        <f>'Evaluate Score Proportion'!B34</f>
        <v>0</v>
      </c>
      <c r="D44" s="33"/>
      <c r="E44" s="154" t="str">
        <f>IF(D44="yes","AUDIT FAIL"," ")</f>
        <v xml:space="preserve"> </v>
      </c>
      <c r="F44" s="154"/>
      <c r="G44" s="157" t="str">
        <f>IF(E44="AUDIT FAIL","ERROR","SCORE OK")</f>
        <v>SCORE OK</v>
      </c>
      <c r="H44" s="158"/>
      <c r="K44" s="34"/>
      <c r="L44" s="122" t="e">
        <f t="shared" si="1"/>
        <v>#DIV/0!</v>
      </c>
    </row>
    <row r="45" spans="1:12" x14ac:dyDescent="0.35">
      <c r="A45" s="116">
        <v>5.7</v>
      </c>
      <c r="B45" s="116" t="s">
        <v>182</v>
      </c>
      <c r="C45" s="41">
        <v>20</v>
      </c>
      <c r="D45" s="33"/>
      <c r="E45" s="164"/>
      <c r="F45" s="164"/>
      <c r="G45" s="157" t="str">
        <f>IF(L45&gt;1,"ERROR","SCORE OK")</f>
        <v>SCORE OK</v>
      </c>
      <c r="H45" s="158"/>
      <c r="K45" s="34"/>
      <c r="L45" s="42">
        <f t="shared" si="1"/>
        <v>0</v>
      </c>
    </row>
    <row r="46" spans="1:12" x14ac:dyDescent="0.35">
      <c r="A46" s="116">
        <v>5.8</v>
      </c>
      <c r="B46" s="116" t="s">
        <v>263</v>
      </c>
      <c r="C46" s="41">
        <v>0</v>
      </c>
      <c r="D46" s="33"/>
      <c r="E46" s="154" t="str">
        <f t="shared" ref="E46" si="7">IF(D46="yes","AUDIT FAIL"," ")</f>
        <v xml:space="preserve"> </v>
      </c>
      <c r="F46" s="154"/>
      <c r="G46" s="157" t="str">
        <f>IF(E46="AUDIT FAIL","ERROR","SCORE OK")</f>
        <v>SCORE OK</v>
      </c>
      <c r="H46" s="158"/>
      <c r="K46" s="34"/>
      <c r="L46" s="123"/>
    </row>
    <row r="47" spans="1:12" x14ac:dyDescent="0.35">
      <c r="A47" s="116">
        <v>6.1</v>
      </c>
      <c r="B47" s="116" t="s">
        <v>211</v>
      </c>
      <c r="C47" s="41">
        <f>'Evaluate Score Proportion'!B36</f>
        <v>40</v>
      </c>
      <c r="D47" s="33"/>
      <c r="E47" s="151"/>
      <c r="F47" s="151"/>
      <c r="G47" s="157" t="str">
        <f t="shared" si="0"/>
        <v>SCORE OK</v>
      </c>
      <c r="H47" s="158"/>
      <c r="K47" s="34"/>
      <c r="L47" s="42">
        <f t="shared" si="1"/>
        <v>0</v>
      </c>
    </row>
    <row r="48" spans="1:12" x14ac:dyDescent="0.35">
      <c r="A48" s="116">
        <v>6.2</v>
      </c>
      <c r="B48" s="116" t="s">
        <v>212</v>
      </c>
      <c r="C48" s="41">
        <f>'Evaluate Score Proportion'!B37</f>
        <v>40</v>
      </c>
      <c r="D48" s="33"/>
      <c r="E48" s="151"/>
      <c r="F48" s="151"/>
      <c r="G48" s="157" t="str">
        <f t="shared" si="0"/>
        <v>SCORE OK</v>
      </c>
      <c r="H48" s="158"/>
      <c r="K48" s="34"/>
      <c r="L48" s="42">
        <f t="shared" si="1"/>
        <v>0</v>
      </c>
    </row>
    <row r="49" spans="1:12" x14ac:dyDescent="0.35">
      <c r="A49">
        <v>6.3</v>
      </c>
      <c r="B49" s="116" t="s">
        <v>241</v>
      </c>
      <c r="C49" s="41">
        <f>'Evaluate Score Proportion'!B38</f>
        <v>40</v>
      </c>
      <c r="D49" s="33"/>
      <c r="E49" s="151"/>
      <c r="F49" s="151"/>
      <c r="G49" s="157" t="str">
        <f t="shared" ref="G49" si="8">IF(L49&gt;1,"ERROR","SCORE OK")</f>
        <v>SCORE OK</v>
      </c>
      <c r="H49" s="158"/>
      <c r="K49" s="34"/>
      <c r="L49" s="42">
        <f t="shared" si="1"/>
        <v>0</v>
      </c>
    </row>
    <row r="50" spans="1:12" x14ac:dyDescent="0.35">
      <c r="A50">
        <v>6.4</v>
      </c>
      <c r="B50" t="s">
        <v>240</v>
      </c>
      <c r="C50" s="41">
        <f>'Evaluate Score Proportion'!B39</f>
        <v>40</v>
      </c>
      <c r="D50" s="33"/>
      <c r="E50" s="151"/>
      <c r="F50" s="151"/>
      <c r="G50" s="157" t="str">
        <f>IF(L50&gt;1,"ERROR","SCORE OK")</f>
        <v>SCORE OK</v>
      </c>
      <c r="H50" s="158"/>
      <c r="K50" s="34"/>
      <c r="L50" s="42">
        <f t="shared" si="1"/>
        <v>0</v>
      </c>
    </row>
    <row r="52" spans="1:12" x14ac:dyDescent="0.35">
      <c r="E52" s="117" t="str">
        <f>IF(E44=" ","0","1")</f>
        <v>0</v>
      </c>
    </row>
    <row r="53" spans="1:12" x14ac:dyDescent="0.35">
      <c r="E53" s="117" t="str">
        <f>IF(E45=" ","0","1")</f>
        <v>1</v>
      </c>
    </row>
    <row r="54" spans="1:12" ht="28.5" x14ac:dyDescent="0.55000000000000004">
      <c r="B54" s="125"/>
      <c r="E54" s="117">
        <f>SUM(E52+E53)</f>
        <v>1</v>
      </c>
    </row>
    <row r="56" spans="1:12" x14ac:dyDescent="0.35">
      <c r="B56" s="118" t="s">
        <v>264</v>
      </c>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65">
    <mergeCell ref="E45:F45"/>
    <mergeCell ref="E50:F50"/>
    <mergeCell ref="C18:D18"/>
    <mergeCell ref="C19:D19"/>
    <mergeCell ref="C20:D20"/>
    <mergeCell ref="E49:F49"/>
    <mergeCell ref="E48:F48"/>
    <mergeCell ref="E22:F22"/>
    <mergeCell ref="E43:F43"/>
    <mergeCell ref="E36:F36"/>
    <mergeCell ref="E47:F47"/>
    <mergeCell ref="E46:F46"/>
    <mergeCell ref="E23:F23"/>
    <mergeCell ref="E24:F24"/>
    <mergeCell ref="E26:F26"/>
    <mergeCell ref="E27:F27"/>
    <mergeCell ref="C13:D13"/>
    <mergeCell ref="C14:D14"/>
    <mergeCell ref="C15:D15"/>
    <mergeCell ref="C16:D16"/>
    <mergeCell ref="C17:D17"/>
    <mergeCell ref="G50:H50"/>
    <mergeCell ref="G35:H35"/>
    <mergeCell ref="G36:H36"/>
    <mergeCell ref="G39:H39"/>
    <mergeCell ref="G40:H40"/>
    <mergeCell ref="G41:H41"/>
    <mergeCell ref="G43:H43"/>
    <mergeCell ref="G44:H44"/>
    <mergeCell ref="G45:H45"/>
    <mergeCell ref="G47:H47"/>
    <mergeCell ref="G48:H48"/>
    <mergeCell ref="G46:H46"/>
    <mergeCell ref="G49:H49"/>
    <mergeCell ref="G42:H42"/>
    <mergeCell ref="E25:F25"/>
    <mergeCell ref="G25:H25"/>
    <mergeCell ref="E31:F31"/>
    <mergeCell ref="E32:F32"/>
    <mergeCell ref="E34:F34"/>
    <mergeCell ref="G22:H22"/>
    <mergeCell ref="G28:H28"/>
    <mergeCell ref="G38:H38"/>
    <mergeCell ref="G30:H30"/>
    <mergeCell ref="G29:H29"/>
    <mergeCell ref="G31:H31"/>
    <mergeCell ref="G32:H32"/>
    <mergeCell ref="G34:H34"/>
    <mergeCell ref="G23:H23"/>
    <mergeCell ref="G24:H24"/>
    <mergeCell ref="G26:H26"/>
    <mergeCell ref="G27:H27"/>
    <mergeCell ref="G33:H33"/>
    <mergeCell ref="G37:H37"/>
    <mergeCell ref="E41:F41"/>
    <mergeCell ref="E28:F28"/>
    <mergeCell ref="E30:F30"/>
    <mergeCell ref="E44:F44"/>
    <mergeCell ref="E39:F39"/>
    <mergeCell ref="E40:F40"/>
    <mergeCell ref="E29:F29"/>
    <mergeCell ref="E38:F38"/>
    <mergeCell ref="E35:F35"/>
    <mergeCell ref="E33:F33"/>
    <mergeCell ref="E42:F42"/>
  </mergeCells>
  <conditionalFormatting sqref="G24:H24 G26:H32 G47:H50 G34:H36 G33 G38:H41 G37 G43:H43 G42">
    <cfRule type="containsText" dxfId="17" priority="18" operator="containsText" text="&quot;ERROR&quot;">
      <formula>NOT(ISERROR(SEARCH("""ERROR""",G24)))</formula>
    </cfRule>
  </conditionalFormatting>
  <conditionalFormatting sqref="G24:H24 G26:H32 G47:H50 G34:H36 G33 G38:H41 G37 G43:H43 G42">
    <cfRule type="containsText" dxfId="16" priority="17" operator="containsText" text="ERROR">
      <formula>NOT(ISERROR(SEARCH("ERROR",G24)))</formula>
    </cfRule>
  </conditionalFormatting>
  <conditionalFormatting sqref="G22:H23">
    <cfRule type="containsText" dxfId="15" priority="12" operator="containsText" text="&quot;ERROR&quot;">
      <formula>NOT(ISERROR(SEARCH("""ERROR""",G22)))</formula>
    </cfRule>
  </conditionalFormatting>
  <conditionalFormatting sqref="G22:H23">
    <cfRule type="containsText" dxfId="14" priority="11" operator="containsText" text="ERROR">
      <formula>NOT(ISERROR(SEARCH("ERROR",G22)))</formula>
    </cfRule>
  </conditionalFormatting>
  <conditionalFormatting sqref="G25:H25">
    <cfRule type="containsText" dxfId="13" priority="8" operator="containsText" text="&quot;ERROR&quot;">
      <formula>NOT(ISERROR(SEARCH("""ERROR""",G25)))</formula>
    </cfRule>
  </conditionalFormatting>
  <conditionalFormatting sqref="G25:H25">
    <cfRule type="containsText" dxfId="12" priority="7" operator="containsText" text="ERROR">
      <formula>NOT(ISERROR(SEARCH("ERROR",G25)))</formula>
    </cfRule>
  </conditionalFormatting>
  <conditionalFormatting sqref="G44:H44">
    <cfRule type="containsText" dxfId="11" priority="6" operator="containsText" text="&quot;ERROR&quot;">
      <formula>NOT(ISERROR(SEARCH("""ERROR""",G44)))</formula>
    </cfRule>
  </conditionalFormatting>
  <conditionalFormatting sqref="G44:H44">
    <cfRule type="containsText" dxfId="10" priority="5" operator="containsText" text="ERROR">
      <formula>NOT(ISERROR(SEARCH("ERROR",G44)))</formula>
    </cfRule>
  </conditionalFormatting>
  <conditionalFormatting sqref="G46:H46">
    <cfRule type="containsText" dxfId="9" priority="4" operator="containsText" text="&quot;ERROR&quot;">
      <formula>NOT(ISERROR(SEARCH("""ERROR""",G46)))</formula>
    </cfRule>
  </conditionalFormatting>
  <conditionalFormatting sqref="G46:H46">
    <cfRule type="containsText" dxfId="8" priority="3" operator="containsText" text="ERROR">
      <formula>NOT(ISERROR(SEARCH("ERROR",G46)))</formula>
    </cfRule>
  </conditionalFormatting>
  <conditionalFormatting sqref="G45:H45">
    <cfRule type="containsText" dxfId="7" priority="2" operator="containsText" text="&quot;ERROR&quot;">
      <formula>NOT(ISERROR(SEARCH("""ERROR""",G45)))</formula>
    </cfRule>
  </conditionalFormatting>
  <conditionalFormatting sqref="G45:H45">
    <cfRule type="containsText" dxfId="6" priority="1" operator="containsText" text="ERROR">
      <formula>NOT(ISERROR(SEARCH("ERROR",G45)))</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T34"/>
  <sheetViews>
    <sheetView zoomScale="80" zoomScaleNormal="80" workbookViewId="0">
      <selection activeCell="L3" sqref="L3:N3"/>
    </sheetView>
  </sheetViews>
  <sheetFormatPr defaultColWidth="9.08984375" defaultRowHeight="14.5" x14ac:dyDescent="0.35"/>
  <cols>
    <col min="1" max="1" width="12.453125" customWidth="1"/>
    <col min="4" max="4" width="11.453125" customWidth="1"/>
    <col min="18" max="18" width="9.54296875" bestFit="1" customWidth="1"/>
  </cols>
  <sheetData>
    <row r="1" spans="1:17" x14ac:dyDescent="0.35">
      <c r="A1" s="172" t="s">
        <v>137</v>
      </c>
      <c r="B1" s="172"/>
      <c r="C1" s="172"/>
      <c r="D1" s="172"/>
      <c r="E1" s="172"/>
      <c r="F1" s="172"/>
      <c r="G1" s="172"/>
      <c r="H1" s="172"/>
      <c r="I1" s="172"/>
      <c r="J1" s="172"/>
      <c r="K1" s="172"/>
      <c r="L1" s="172"/>
      <c r="M1" s="172"/>
      <c r="N1" s="172"/>
    </row>
    <row r="2" spans="1:17" x14ac:dyDescent="0.35">
      <c r="A2" s="173" t="s">
        <v>173</v>
      </c>
      <c r="B2" s="173"/>
      <c r="C2" s="173"/>
      <c r="D2" s="173"/>
      <c r="E2" s="173"/>
      <c r="F2" s="173"/>
      <c r="G2" s="173"/>
      <c r="H2" s="173"/>
      <c r="I2" s="173"/>
      <c r="J2" s="173"/>
      <c r="K2" s="173"/>
      <c r="L2" s="173"/>
      <c r="M2" s="173"/>
      <c r="N2" s="173"/>
    </row>
    <row r="3" spans="1:17" x14ac:dyDescent="0.35">
      <c r="L3" s="174" t="s">
        <v>325</v>
      </c>
      <c r="M3" s="174"/>
      <c r="N3" s="174"/>
    </row>
    <row r="4" spans="1:17" ht="3.75" customHeight="1" x14ac:dyDescent="0.35"/>
    <row r="5" spans="1:17" s="45" customFormat="1" ht="31.5" customHeight="1" x14ac:dyDescent="0.55000000000000004">
      <c r="A5" s="175" t="s">
        <v>175</v>
      </c>
      <c r="B5" s="173"/>
      <c r="C5" s="173"/>
      <c r="D5" s="173"/>
      <c r="E5" s="173"/>
      <c r="F5" s="173"/>
      <c r="G5" s="173"/>
      <c r="H5" s="173"/>
      <c r="I5" s="173"/>
      <c r="J5" s="173"/>
      <c r="K5" s="173"/>
      <c r="L5" s="173"/>
      <c r="M5" s="173"/>
      <c r="N5" s="173"/>
    </row>
    <row r="6" spans="1:17" x14ac:dyDescent="0.35">
      <c r="A6" s="173" t="s">
        <v>174</v>
      </c>
      <c r="B6" s="173"/>
      <c r="C6" s="173"/>
      <c r="D6" s="173"/>
      <c r="E6" s="173"/>
      <c r="F6" s="173"/>
      <c r="G6" s="173"/>
      <c r="H6" s="173"/>
      <c r="I6" s="173"/>
      <c r="J6" s="173"/>
      <c r="K6" s="173"/>
      <c r="L6" s="173"/>
      <c r="M6" s="173"/>
      <c r="N6" s="173"/>
    </row>
    <row r="7" spans="1:17" ht="6.75" customHeight="1" x14ac:dyDescent="0.35"/>
    <row r="8" spans="1:17" x14ac:dyDescent="0.35">
      <c r="A8" s="181" t="s">
        <v>138</v>
      </c>
      <c r="B8" s="181"/>
      <c r="C8" s="181"/>
      <c r="D8" s="181"/>
      <c r="E8" s="181"/>
      <c r="F8" s="181"/>
      <c r="G8" s="181"/>
      <c r="H8" s="181"/>
      <c r="I8" s="181"/>
      <c r="J8" s="181"/>
      <c r="K8" s="181"/>
      <c r="L8" s="181"/>
      <c r="M8" s="181"/>
      <c r="N8" s="181"/>
    </row>
    <row r="9" spans="1:17" x14ac:dyDescent="0.35">
      <c r="A9" s="181"/>
      <c r="B9" s="181"/>
      <c r="C9" s="181"/>
      <c r="D9" s="181"/>
      <c r="E9" s="181"/>
      <c r="F9" s="181"/>
      <c r="G9" s="181"/>
      <c r="H9" s="181"/>
      <c r="I9" s="181"/>
      <c r="J9" s="181"/>
      <c r="K9" s="181"/>
      <c r="L9" s="181"/>
      <c r="M9" s="181"/>
      <c r="N9" s="181"/>
    </row>
    <row r="11" spans="1:17" x14ac:dyDescent="0.35">
      <c r="A11" s="182" t="s">
        <v>146</v>
      </c>
      <c r="B11" s="182"/>
      <c r="C11" s="182"/>
      <c r="D11" s="182"/>
      <c r="E11" s="182"/>
      <c r="F11" s="182"/>
      <c r="G11" s="182"/>
      <c r="H11" s="182"/>
      <c r="I11" s="182"/>
      <c r="J11" s="182"/>
      <c r="K11" s="182"/>
      <c r="L11" s="182"/>
      <c r="M11" s="182"/>
      <c r="N11" s="182"/>
      <c r="Q11" s="46"/>
    </row>
    <row r="13" spans="1:17" x14ac:dyDescent="0.35">
      <c r="A13" t="s">
        <v>145</v>
      </c>
      <c r="B13" s="176">
        <f>'1. Audit Entry Form'!C13</f>
        <v>0</v>
      </c>
      <c r="C13" s="177"/>
      <c r="D13" s="177"/>
      <c r="E13" s="177"/>
      <c r="F13" s="177"/>
      <c r="G13" s="177"/>
      <c r="H13" s="178"/>
      <c r="K13" s="36" t="s">
        <v>140</v>
      </c>
      <c r="L13" s="186">
        <f>'1. Audit Entry Form'!C14</f>
        <v>0</v>
      </c>
      <c r="M13" s="187"/>
      <c r="N13" s="188"/>
    </row>
    <row r="14" spans="1:17" ht="6" customHeight="1" x14ac:dyDescent="0.35"/>
    <row r="15" spans="1:17" x14ac:dyDescent="0.35">
      <c r="A15" t="s">
        <v>141</v>
      </c>
      <c r="C15" s="176">
        <f>'1. Audit Entry Form'!C15</f>
        <v>0</v>
      </c>
      <c r="D15" s="177"/>
      <c r="E15" s="177"/>
      <c r="F15" s="177"/>
      <c r="G15" s="177"/>
      <c r="H15" s="177"/>
      <c r="I15" s="178"/>
      <c r="K15" s="36" t="s">
        <v>142</v>
      </c>
      <c r="L15" s="176">
        <f>'1. Audit Entry Form'!C16</f>
        <v>0</v>
      </c>
      <c r="M15" s="177"/>
      <c r="N15" s="178"/>
    </row>
    <row r="16" spans="1:17" ht="6" customHeight="1" x14ac:dyDescent="0.35"/>
    <row r="17" spans="1:20" x14ac:dyDescent="0.35">
      <c r="A17" t="s">
        <v>143</v>
      </c>
      <c r="C17" s="176">
        <f>'1. Audit Entry Form'!C17</f>
        <v>0</v>
      </c>
      <c r="D17" s="177"/>
      <c r="E17" s="177"/>
      <c r="F17" s="177"/>
      <c r="G17" s="177"/>
      <c r="H17" s="177"/>
      <c r="I17" s="178"/>
      <c r="K17" s="36" t="s">
        <v>144</v>
      </c>
      <c r="L17" s="176">
        <f>'1. Audit Entry Form'!C18</f>
        <v>0</v>
      </c>
      <c r="M17" s="177"/>
      <c r="N17" s="178"/>
    </row>
    <row r="18" spans="1:20" ht="6" customHeight="1" x14ac:dyDescent="0.35"/>
    <row r="19" spans="1:20" x14ac:dyDescent="0.35">
      <c r="A19" t="s">
        <v>147</v>
      </c>
      <c r="E19" s="183">
        <f>'1. Audit Entry Form'!C19</f>
        <v>0</v>
      </c>
      <c r="F19" s="184"/>
      <c r="G19" s="184"/>
      <c r="H19" s="184"/>
      <c r="I19" s="184"/>
      <c r="J19" s="184"/>
      <c r="K19" s="184"/>
      <c r="L19" s="184"/>
      <c r="M19" s="184"/>
      <c r="N19" s="185"/>
    </row>
    <row r="20" spans="1:20" ht="6" customHeight="1" x14ac:dyDescent="0.35"/>
    <row r="21" spans="1:20" x14ac:dyDescent="0.35">
      <c r="A21" t="s">
        <v>158</v>
      </c>
      <c r="D21" s="176">
        <f>'1. Audit Entry Form'!C20</f>
        <v>0</v>
      </c>
      <c r="E21" s="177"/>
      <c r="F21" s="177"/>
      <c r="G21" s="177"/>
      <c r="H21" s="177"/>
      <c r="I21" s="177"/>
      <c r="J21" s="177"/>
      <c r="K21" s="177"/>
      <c r="L21" s="177"/>
      <c r="M21" s="177"/>
      <c r="N21" s="178"/>
    </row>
    <row r="24" spans="1:20" s="47" customFormat="1" ht="18.75" customHeight="1" x14ac:dyDescent="0.35">
      <c r="B24" s="180" t="s">
        <v>133</v>
      </c>
      <c r="C24" s="180"/>
      <c r="D24" s="180"/>
      <c r="E24" s="180"/>
      <c r="F24" s="180" t="s">
        <v>136</v>
      </c>
      <c r="G24" s="180"/>
      <c r="H24" s="180"/>
      <c r="I24" s="180" t="s">
        <v>148</v>
      </c>
      <c r="J24" s="180"/>
      <c r="K24" s="180" t="s">
        <v>4</v>
      </c>
      <c r="L24" s="180"/>
      <c r="M24" s="48" t="s">
        <v>149</v>
      </c>
    </row>
    <row r="25" spans="1:20" s="47" customFormat="1" ht="18.75" customHeight="1" x14ac:dyDescent="0.35">
      <c r="B25" s="179" t="s">
        <v>132</v>
      </c>
      <c r="C25" s="179"/>
      <c r="D25" s="179"/>
      <c r="E25" s="179"/>
      <c r="F25" s="189" t="s">
        <v>131</v>
      </c>
      <c r="G25" s="189"/>
      <c r="H25" s="190"/>
      <c r="I25" s="191">
        <f>'3. Mgment - Training - Programs'!D2</f>
        <v>110</v>
      </c>
      <c r="J25" s="191"/>
      <c r="K25" s="192">
        <f>SUM('1. Audit Entry Form'!D23:D26)</f>
        <v>0</v>
      </c>
      <c r="L25" s="193"/>
      <c r="M25" s="43">
        <f>SUM(K25/I25)</f>
        <v>0</v>
      </c>
      <c r="T25" s="72"/>
    </row>
    <row r="26" spans="1:20" s="47" customFormat="1" ht="18.75" customHeight="1" x14ac:dyDescent="0.35">
      <c r="B26" s="179"/>
      <c r="C26" s="179"/>
      <c r="D26" s="179"/>
      <c r="E26" s="179"/>
      <c r="F26" s="189" t="s">
        <v>129</v>
      </c>
      <c r="G26" s="189"/>
      <c r="H26" s="190"/>
      <c r="I26" s="191">
        <f>'3. Mgment - Training - Programs'!D8</f>
        <v>120</v>
      </c>
      <c r="J26" s="191"/>
      <c r="K26" s="192">
        <f>SUM('1. Audit Entry Form'!D27:D30)</f>
        <v>0</v>
      </c>
      <c r="L26" s="193"/>
      <c r="M26" s="43">
        <f t="shared" ref="M26:M31" si="0">SUM(K26/I26)</f>
        <v>0</v>
      </c>
    </row>
    <row r="27" spans="1:20" s="47" customFormat="1" ht="18.75" customHeight="1" x14ac:dyDescent="0.35">
      <c r="B27" s="179"/>
      <c r="C27" s="179"/>
      <c r="D27" s="179"/>
      <c r="E27" s="179"/>
      <c r="F27" s="189" t="s">
        <v>130</v>
      </c>
      <c r="G27" s="189"/>
      <c r="H27" s="190"/>
      <c r="I27" s="191">
        <f>'3. Mgment - Training - Programs'!D13</f>
        <v>90</v>
      </c>
      <c r="J27" s="191"/>
      <c r="K27" s="192">
        <f>SUM('1. Audit Entry Form'!D31:D33)</f>
        <v>0</v>
      </c>
      <c r="L27" s="193"/>
      <c r="M27" s="43">
        <f t="shared" si="0"/>
        <v>0</v>
      </c>
      <c r="R27" s="72"/>
    </row>
    <row r="28" spans="1:20" s="47" customFormat="1" ht="18.75" customHeight="1" x14ac:dyDescent="0.35">
      <c r="B28" s="179" t="s">
        <v>199</v>
      </c>
      <c r="C28" s="179"/>
      <c r="D28" s="179"/>
      <c r="E28" s="179"/>
      <c r="F28" s="189" t="s">
        <v>190</v>
      </c>
      <c r="G28" s="189"/>
      <c r="H28" s="190"/>
      <c r="I28" s="191">
        <f>'4. Hatchery BMP'!D2</f>
        <v>190</v>
      </c>
      <c r="J28" s="191"/>
      <c r="K28" s="192">
        <f>SUM('1. Audit Entry Form'!D34:D38)</f>
        <v>0</v>
      </c>
      <c r="L28" s="193"/>
      <c r="M28" s="43">
        <f t="shared" si="0"/>
        <v>0</v>
      </c>
    </row>
    <row r="29" spans="1:20" s="47" customFormat="1" ht="18.75" customHeight="1" x14ac:dyDescent="0.35">
      <c r="B29" s="179"/>
      <c r="C29" s="179"/>
      <c r="D29" s="179"/>
      <c r="E29" s="179"/>
      <c r="F29" s="189" t="s">
        <v>200</v>
      </c>
      <c r="G29" s="189"/>
      <c r="H29" s="190"/>
      <c r="I29" s="191">
        <f>'4. Hatchery BMP'!D8</f>
        <v>145</v>
      </c>
      <c r="J29" s="191"/>
      <c r="K29" s="192">
        <f>SUM('1. Audit Entry Form'!D39:D46)</f>
        <v>0</v>
      </c>
      <c r="L29" s="193"/>
      <c r="M29" s="43">
        <f t="shared" si="0"/>
        <v>0</v>
      </c>
    </row>
    <row r="30" spans="1:20" s="47" customFormat="1" ht="18.75" customHeight="1" x14ac:dyDescent="0.35">
      <c r="B30" s="179"/>
      <c r="C30" s="179"/>
      <c r="D30" s="179"/>
      <c r="E30" s="179"/>
      <c r="F30" s="189" t="s">
        <v>202</v>
      </c>
      <c r="G30" s="189"/>
      <c r="H30" s="190"/>
      <c r="I30" s="191" t="str">
        <f>'4. Hatchery BMP'!D17</f>
        <v>160</v>
      </c>
      <c r="J30" s="191"/>
      <c r="K30" s="192">
        <f>SUM('1. Audit Entry Form'!D47:D50)</f>
        <v>0</v>
      </c>
      <c r="L30" s="193"/>
      <c r="M30" s="43">
        <f t="shared" si="0"/>
        <v>0</v>
      </c>
    </row>
    <row r="31" spans="1:20" s="49" customFormat="1" ht="30" customHeight="1" x14ac:dyDescent="0.45">
      <c r="B31" s="194" t="s">
        <v>150</v>
      </c>
      <c r="C31" s="195"/>
      <c r="D31" s="195"/>
      <c r="E31" s="195"/>
      <c r="F31" s="195"/>
      <c r="G31" s="195"/>
      <c r="H31" s="196"/>
      <c r="I31" s="197">
        <f>I25+I26+I27+I28+I29+I30</f>
        <v>815</v>
      </c>
      <c r="J31" s="197"/>
      <c r="K31" s="198">
        <f>SUM(K25:L30)</f>
        <v>0</v>
      </c>
      <c r="L31" s="199"/>
      <c r="M31" s="44">
        <f t="shared" si="0"/>
        <v>0</v>
      </c>
    </row>
    <row r="33" spans="2:13" x14ac:dyDescent="0.35">
      <c r="B33" s="118" t="s">
        <v>260</v>
      </c>
      <c r="I33" s="166" t="e">
        <f>IF('1. Audit Entry Form'!E44+E42+E43&gt;0,"AUTOMATIC AUDIT FAILURE"," ")</f>
        <v>#VALUE!</v>
      </c>
      <c r="J33" s="167"/>
      <c r="K33" s="167"/>
      <c r="L33" s="167"/>
      <c r="M33" s="168"/>
    </row>
    <row r="34" spans="2:13" x14ac:dyDescent="0.35">
      <c r="B34" t="s">
        <v>161</v>
      </c>
      <c r="I34" s="169"/>
      <c r="J34" s="170"/>
      <c r="K34" s="170"/>
      <c r="L34" s="170"/>
      <c r="M34" s="171"/>
    </row>
  </sheetData>
  <sheetProtection selectLockedCells="1" selectUn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43">
    <mergeCell ref="K25:L25"/>
    <mergeCell ref="K26:L26"/>
    <mergeCell ref="K27:L27"/>
    <mergeCell ref="K28:L28"/>
    <mergeCell ref="K29:L29"/>
    <mergeCell ref="F26:H26"/>
    <mergeCell ref="B31:H31"/>
    <mergeCell ref="I31:J31"/>
    <mergeCell ref="K31:L31"/>
    <mergeCell ref="I29:J29"/>
    <mergeCell ref="I30:J30"/>
    <mergeCell ref="L15:N15"/>
    <mergeCell ref="C17:I17"/>
    <mergeCell ref="L17:N17"/>
    <mergeCell ref="F29:H29"/>
    <mergeCell ref="F30:H30"/>
    <mergeCell ref="I24:J24"/>
    <mergeCell ref="K24:L24"/>
    <mergeCell ref="I25:J25"/>
    <mergeCell ref="I26:J26"/>
    <mergeCell ref="I27:J27"/>
    <mergeCell ref="I28:J28"/>
    <mergeCell ref="F24:H24"/>
    <mergeCell ref="K30:L30"/>
    <mergeCell ref="F27:H27"/>
    <mergeCell ref="F28:H28"/>
    <mergeCell ref="F25:H25"/>
    <mergeCell ref="I33:M34"/>
    <mergeCell ref="A1:N1"/>
    <mergeCell ref="A2:N2"/>
    <mergeCell ref="L3:N3"/>
    <mergeCell ref="A5:N5"/>
    <mergeCell ref="A6:N6"/>
    <mergeCell ref="D21:N21"/>
    <mergeCell ref="B25:E27"/>
    <mergeCell ref="B28:E30"/>
    <mergeCell ref="B24:E24"/>
    <mergeCell ref="A8:N9"/>
    <mergeCell ref="A11:N11"/>
    <mergeCell ref="E19:N19"/>
    <mergeCell ref="B13:H13"/>
    <mergeCell ref="L13:N13"/>
    <mergeCell ref="C15:I15"/>
  </mergeCells>
  <conditionalFormatting sqref="I33">
    <cfRule type="containsText" dxfId="5" priority="6" operator="containsText" text="AUTO FAIL">
      <formula>NOT(ISERROR(SEARCH("AUTO FAIL",I33)))</formula>
    </cfRule>
    <cfRule type="containsText" dxfId="4" priority="7" operator="containsText" text="&quot;Auto fail&quot;">
      <formula>NOT(ISERROR(SEARCH("""Auto fail""",I33)))</formula>
    </cfRule>
  </conditionalFormatting>
  <conditionalFormatting sqref="I33:M34">
    <cfRule type="cellIs" dxfId="3" priority="1" operator="equal">
      <formula>"AUTOMATIC AUDIT FAILURE"</formula>
    </cfRule>
  </conditionalFormatting>
  <printOptions horizontalCentered="1" verticalCentered="1"/>
  <pageMargins left="0.25" right="0.25" top="0.75" bottom="0.75" header="0.3" footer="0.3"/>
  <pageSetup scale="99" fitToWidth="0"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18"/>
  <sheetViews>
    <sheetView view="pageBreakPreview" zoomScale="80" zoomScaleNormal="80" zoomScaleSheetLayoutView="80" workbookViewId="0">
      <selection activeCell="H17" sqref="H17"/>
    </sheetView>
  </sheetViews>
  <sheetFormatPr defaultColWidth="9.08984375" defaultRowHeight="14" x14ac:dyDescent="0.3"/>
  <cols>
    <col min="1" max="1" width="24.6328125" style="69" customWidth="1"/>
    <col min="2" max="2" width="40" style="69" customWidth="1"/>
    <col min="3" max="3" width="57.6328125" style="69" customWidth="1"/>
    <col min="4" max="4" width="11.36328125" style="63" customWidth="1"/>
    <col min="5" max="7" width="13.36328125" style="64" hidden="1" customWidth="1"/>
    <col min="8" max="8" width="12.54296875" style="70" customWidth="1"/>
    <col min="9" max="9" width="40.6328125" style="63" customWidth="1"/>
    <col min="10" max="10" width="26.36328125" style="63" customWidth="1"/>
    <col min="11" max="11" width="19.90625" style="63"/>
    <col min="12" max="12" width="24.36328125" style="64" hidden="1" customWidth="1"/>
    <col min="13" max="15" width="8.90625" style="63" hidden="1" customWidth="1"/>
    <col min="16" max="16384" width="9.08984375" style="63"/>
  </cols>
  <sheetData>
    <row r="1" spans="1:14" s="6" customFormat="1" ht="100.5" customHeight="1" thickBot="1" x14ac:dyDescent="0.45">
      <c r="A1" s="50" t="s">
        <v>0</v>
      </c>
      <c r="B1" s="50" t="s">
        <v>1</v>
      </c>
      <c r="C1" s="50" t="s">
        <v>2</v>
      </c>
      <c r="D1" s="50" t="s">
        <v>3</v>
      </c>
      <c r="E1" s="130" t="s">
        <v>89</v>
      </c>
      <c r="F1" s="130" t="s">
        <v>121</v>
      </c>
      <c r="G1" s="130" t="s">
        <v>122</v>
      </c>
      <c r="H1" s="131" t="s">
        <v>4</v>
      </c>
      <c r="I1" s="50" t="s">
        <v>5</v>
      </c>
      <c r="L1" s="51"/>
      <c r="M1" s="18">
        <f>SUM(D2,D8,D13)</f>
        <v>320</v>
      </c>
      <c r="N1" s="6" t="s">
        <v>213</v>
      </c>
    </row>
    <row r="2" spans="1:14" ht="39.9" customHeight="1" thickBot="1" x14ac:dyDescent="0.35">
      <c r="A2" s="52" t="s">
        <v>177</v>
      </c>
      <c r="B2" s="62"/>
      <c r="C2" s="62"/>
      <c r="D2" s="62">
        <f>SUM(D3:D6)</f>
        <v>110</v>
      </c>
      <c r="E2" s="132">
        <f>D2/$M$1</f>
        <v>0.34375</v>
      </c>
      <c r="F2" s="132"/>
      <c r="G2" s="132"/>
      <c r="H2" s="133">
        <f>SUM(H3:H7)</f>
        <v>0</v>
      </c>
      <c r="I2" s="62"/>
      <c r="M2" s="65" t="e">
        <f>'4. Hatchery BMP'!L1</f>
        <v>#REF!</v>
      </c>
      <c r="N2" s="63" t="s">
        <v>134</v>
      </c>
    </row>
    <row r="3" spans="1:14" ht="126.75" customHeight="1" thickBot="1" x14ac:dyDescent="0.35">
      <c r="A3" s="54" t="s">
        <v>214</v>
      </c>
      <c r="B3" s="54" t="s">
        <v>246</v>
      </c>
      <c r="C3" s="54" t="s">
        <v>307</v>
      </c>
      <c r="D3" s="134">
        <f>'1. Audit Entry Form'!C23</f>
        <v>30</v>
      </c>
      <c r="E3" s="135"/>
      <c r="F3" s="135">
        <f>D3/$D$2</f>
        <v>0.27272727272727271</v>
      </c>
      <c r="G3" s="135" t="e">
        <f>D3/$M$3</f>
        <v>#REF!</v>
      </c>
      <c r="H3" s="136">
        <f>'1. Audit Entry Form'!D23</f>
        <v>0</v>
      </c>
      <c r="I3" s="137">
        <f>'1. Audit Entry Form'!K23</f>
        <v>0</v>
      </c>
      <c r="M3" s="65" t="e">
        <f>SUM(M1:M2)</f>
        <v>#REF!</v>
      </c>
      <c r="N3" s="63" t="s">
        <v>135</v>
      </c>
    </row>
    <row r="4" spans="1:14" ht="126.75" customHeight="1" x14ac:dyDescent="0.3">
      <c r="A4" s="54" t="s">
        <v>181</v>
      </c>
      <c r="B4" s="54" t="s">
        <v>314</v>
      </c>
      <c r="C4" s="54" t="s">
        <v>308</v>
      </c>
      <c r="D4" s="134">
        <f>'1. Audit Entry Form'!C24</f>
        <v>30</v>
      </c>
      <c r="E4" s="135"/>
      <c r="F4" s="135"/>
      <c r="G4" s="135"/>
      <c r="H4" s="136">
        <f>'1. Audit Entry Form'!D24</f>
        <v>0</v>
      </c>
      <c r="I4" s="137">
        <f>'1. Audit Entry Form'!K24</f>
        <v>0</v>
      </c>
      <c r="M4" s="66"/>
    </row>
    <row r="5" spans="1:14" ht="84.9" customHeight="1" x14ac:dyDescent="0.3">
      <c r="A5" s="54" t="s">
        <v>215</v>
      </c>
      <c r="B5" s="54" t="s">
        <v>315</v>
      </c>
      <c r="C5" s="54" t="s">
        <v>320</v>
      </c>
      <c r="D5" s="134">
        <f>'1. Audit Entry Form'!C25</f>
        <v>30</v>
      </c>
      <c r="E5" s="135"/>
      <c r="F5" s="135"/>
      <c r="G5" s="135"/>
      <c r="H5" s="136">
        <f>'1. Audit Entry Form'!D25</f>
        <v>0</v>
      </c>
      <c r="I5" s="137">
        <f>'1. Audit Entry Form'!K25</f>
        <v>0</v>
      </c>
    </row>
    <row r="6" spans="1:14" s="12" customFormat="1" ht="84.9" customHeight="1" x14ac:dyDescent="0.25">
      <c r="A6" s="54" t="s">
        <v>247</v>
      </c>
      <c r="B6" s="54" t="s">
        <v>277</v>
      </c>
      <c r="C6" s="54" t="s">
        <v>278</v>
      </c>
      <c r="D6" s="134">
        <f>'1. Audit Entry Form'!C26</f>
        <v>20</v>
      </c>
      <c r="E6" s="135"/>
      <c r="F6" s="135"/>
      <c r="G6" s="135"/>
      <c r="H6" s="136">
        <f>'1. Audit Entry Form'!D26</f>
        <v>0</v>
      </c>
      <c r="I6" s="137">
        <f>'1. Audit Entry Form'!K26</f>
        <v>0</v>
      </c>
      <c r="L6" s="16"/>
    </row>
    <row r="7" spans="1:14" s="12" customFormat="1" ht="84.9" customHeight="1" x14ac:dyDescent="0.25">
      <c r="A7" s="54" t="s">
        <v>269</v>
      </c>
      <c r="B7" s="54" t="s">
        <v>270</v>
      </c>
      <c r="C7" s="54" t="s">
        <v>309</v>
      </c>
      <c r="D7" s="134"/>
      <c r="E7" s="135"/>
      <c r="F7" s="135"/>
      <c r="G7" s="135"/>
      <c r="H7" s="136"/>
      <c r="I7" s="137"/>
      <c r="L7" s="16"/>
    </row>
    <row r="8" spans="1:14" ht="39.9" customHeight="1" x14ac:dyDescent="0.3">
      <c r="A8" s="52" t="s">
        <v>164</v>
      </c>
      <c r="B8" s="62"/>
      <c r="C8" s="62"/>
      <c r="D8" s="62">
        <f>SUM(D9:D12)</f>
        <v>120</v>
      </c>
      <c r="E8" s="132">
        <f>D8/$M$1</f>
        <v>0.375</v>
      </c>
      <c r="F8" s="132"/>
      <c r="G8" s="132"/>
      <c r="H8" s="133">
        <f>SUM(H9:H12)</f>
        <v>0</v>
      </c>
      <c r="I8" s="62"/>
      <c r="M8" s="67"/>
    </row>
    <row r="9" spans="1:14" ht="145.5" customHeight="1" x14ac:dyDescent="0.3">
      <c r="A9" s="54" t="s">
        <v>189</v>
      </c>
      <c r="B9" s="54" t="s">
        <v>279</v>
      </c>
      <c r="C9" s="54" t="s">
        <v>300</v>
      </c>
      <c r="D9" s="134">
        <f>'1. Audit Entry Form'!C27</f>
        <v>30</v>
      </c>
      <c r="E9" s="135"/>
      <c r="F9" s="135">
        <f>D9/$D$2</f>
        <v>0.27272727272727271</v>
      </c>
      <c r="G9" s="135" t="e">
        <f>D9/$M$3</f>
        <v>#REF!</v>
      </c>
      <c r="H9" s="136">
        <f>'1. Audit Entry Form'!D27</f>
        <v>0</v>
      </c>
      <c r="I9" s="137">
        <f>'1. Audit Entry Form'!K27</f>
        <v>0</v>
      </c>
    </row>
    <row r="10" spans="1:14" ht="145.5" customHeight="1" x14ac:dyDescent="0.3">
      <c r="A10" s="54" t="s">
        <v>234</v>
      </c>
      <c r="B10" s="54" t="s">
        <v>280</v>
      </c>
      <c r="C10" s="54" t="s">
        <v>322</v>
      </c>
      <c r="D10" s="134">
        <f>'1. Audit Entry Form'!C28</f>
        <v>30</v>
      </c>
      <c r="E10" s="135"/>
      <c r="F10" s="135">
        <f>D10/$D$2</f>
        <v>0.27272727272727271</v>
      </c>
      <c r="G10" s="135" t="e">
        <f>D10/$M$3</f>
        <v>#REF!</v>
      </c>
      <c r="H10" s="136">
        <f>'1. Audit Entry Form'!D28</f>
        <v>0</v>
      </c>
      <c r="I10" s="137">
        <f>'1. Audit Entry Form'!K28</f>
        <v>0</v>
      </c>
    </row>
    <row r="11" spans="1:14" ht="107.25" customHeight="1" x14ac:dyDescent="0.3">
      <c r="A11" s="54" t="s">
        <v>229</v>
      </c>
      <c r="B11" s="54" t="s">
        <v>281</v>
      </c>
      <c r="C11" s="54" t="s">
        <v>321</v>
      </c>
      <c r="D11" s="134">
        <f>'1. Audit Entry Form'!C29</f>
        <v>30</v>
      </c>
      <c r="E11" s="135"/>
      <c r="F11" s="135">
        <f>D11/$D$8</f>
        <v>0.25</v>
      </c>
      <c r="G11" s="135" t="e">
        <f t="shared" ref="G11" si="0">D11/$M$3</f>
        <v>#REF!</v>
      </c>
      <c r="H11" s="136">
        <f>'1. Audit Entry Form'!D29</f>
        <v>0</v>
      </c>
      <c r="I11" s="137">
        <f>'1. Audit Entry Form'!K29</f>
        <v>0</v>
      </c>
    </row>
    <row r="12" spans="1:14" ht="107.25" customHeight="1" x14ac:dyDescent="0.3">
      <c r="A12" s="54" t="s">
        <v>266</v>
      </c>
      <c r="B12" s="54" t="s">
        <v>236</v>
      </c>
      <c r="C12" s="54" t="s">
        <v>316</v>
      </c>
      <c r="D12" s="134">
        <f>'1. Audit Entry Form'!C30</f>
        <v>30</v>
      </c>
      <c r="E12" s="135"/>
      <c r="F12" s="135">
        <f>D12/$D$8</f>
        <v>0.25</v>
      </c>
      <c r="G12" s="135" t="e">
        <f t="shared" ref="G12" si="1">D12/$M$3</f>
        <v>#REF!</v>
      </c>
      <c r="H12" s="136">
        <f>'1. Audit Entry Form'!D30</f>
        <v>0</v>
      </c>
      <c r="I12" s="137">
        <f>'1. Audit Entry Form'!K30</f>
        <v>0</v>
      </c>
    </row>
    <row r="13" spans="1:14" ht="39.9" customHeight="1" x14ac:dyDescent="0.3">
      <c r="A13" s="52" t="s">
        <v>178</v>
      </c>
      <c r="B13" s="62"/>
      <c r="C13" s="62"/>
      <c r="D13" s="62">
        <f>SUM(D14:D16)</f>
        <v>90</v>
      </c>
      <c r="E13" s="132">
        <f>D13/$M$1</f>
        <v>0.28125</v>
      </c>
      <c r="F13" s="132"/>
      <c r="G13" s="132"/>
      <c r="H13" s="133">
        <f>SUM(H14:H16)</f>
        <v>0</v>
      </c>
      <c r="I13" s="62"/>
    </row>
    <row r="14" spans="1:14" ht="110" customHeight="1" x14ac:dyDescent="0.3">
      <c r="A14" s="54" t="s">
        <v>179</v>
      </c>
      <c r="B14" s="54" t="s">
        <v>271</v>
      </c>
      <c r="C14" s="54" t="s">
        <v>272</v>
      </c>
      <c r="D14" s="134">
        <f>'1. Audit Entry Form'!C31</f>
        <v>30</v>
      </c>
      <c r="E14" s="135"/>
      <c r="F14" s="135">
        <f>D14/$D$13</f>
        <v>0.33333333333333331</v>
      </c>
      <c r="G14" s="135" t="e">
        <f t="shared" ref="G14:G16" si="2">D14/$M$3</f>
        <v>#REF!</v>
      </c>
      <c r="H14" s="136">
        <f>'1. Audit Entry Form'!D31</f>
        <v>0</v>
      </c>
      <c r="I14" s="137">
        <f>'1. Audit Entry Form'!K31</f>
        <v>0</v>
      </c>
      <c r="M14" s="67"/>
    </row>
    <row r="15" spans="1:14" ht="115.25" customHeight="1" x14ac:dyDescent="0.3">
      <c r="A15" s="54" t="s">
        <v>183</v>
      </c>
      <c r="B15" s="54" t="s">
        <v>282</v>
      </c>
      <c r="C15" s="54" t="s">
        <v>297</v>
      </c>
      <c r="D15" s="134">
        <f>'1. Audit Entry Form'!C31</f>
        <v>30</v>
      </c>
      <c r="E15" s="135"/>
      <c r="F15" s="135">
        <f>D15/$D$13</f>
        <v>0.33333333333333331</v>
      </c>
      <c r="G15" s="135" t="e">
        <f t="shared" ref="G15" si="3">D15/$M$3</f>
        <v>#REF!</v>
      </c>
      <c r="H15" s="136">
        <f>'1. Audit Entry Form'!D31</f>
        <v>0</v>
      </c>
      <c r="I15" s="137">
        <f>'1. Audit Entry Form'!K31</f>
        <v>0</v>
      </c>
    </row>
    <row r="16" spans="1:14" ht="115.25" customHeight="1" x14ac:dyDescent="0.3">
      <c r="A16" s="54" t="s">
        <v>317</v>
      </c>
      <c r="B16" s="54" t="s">
        <v>302</v>
      </c>
      <c r="C16" s="54" t="s">
        <v>303</v>
      </c>
      <c r="D16" s="134">
        <f>'1. Audit Entry Form'!C32</f>
        <v>30</v>
      </c>
      <c r="E16" s="135"/>
      <c r="F16" s="135">
        <f>D16/$D$13</f>
        <v>0.33333333333333331</v>
      </c>
      <c r="G16" s="135" t="e">
        <f t="shared" si="2"/>
        <v>#REF!</v>
      </c>
      <c r="H16" s="136">
        <f>'1. Audit Entry Form'!D33</f>
        <v>0</v>
      </c>
      <c r="I16" s="137">
        <f>'1. Audit Entry Form'!K32</f>
        <v>0</v>
      </c>
    </row>
    <row r="17" spans="1:12" ht="113.25" customHeight="1" x14ac:dyDescent="0.3">
      <c r="A17" s="68"/>
      <c r="E17" s="149"/>
      <c r="F17" s="149"/>
      <c r="G17" s="149"/>
      <c r="H17" s="150"/>
      <c r="L17" s="149"/>
    </row>
    <row r="18" spans="1:12" x14ac:dyDescent="0.3">
      <c r="A18" s="68"/>
    </row>
  </sheetData>
  <sheetProtection selectLockedCells="1" selectUn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conditionalFormatting sqref="I3:I7 I9:I12 I14:I16">
    <cfRule type="cellIs" dxfId="2" priority="7" operator="equal">
      <formula>0</formula>
    </cfRule>
  </conditionalFormatting>
  <pageMargins left="0.25" right="0.25" top="0.75" bottom="0.75" header="0.3" footer="0.3"/>
  <pageSetup scale="71" fitToHeight="0" orientation="landscape" r:id="rId4"/>
  <rowBreaks count="2" manualBreakCount="2">
    <brk id="7" max="8" man="1"/>
    <brk id="12" max="8" man="1"/>
  </rowBreaks>
  <colBreaks count="1" manualBreakCount="1">
    <brk id="7"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L23"/>
  <sheetViews>
    <sheetView tabSelected="1" view="pageBreakPreview" topLeftCell="A22" zoomScaleNormal="80" zoomScaleSheetLayoutView="100" workbookViewId="0">
      <selection activeCell="H16" sqref="H16"/>
    </sheetView>
  </sheetViews>
  <sheetFormatPr defaultColWidth="9.08984375" defaultRowHeight="12.5" x14ac:dyDescent="0.25"/>
  <cols>
    <col min="1" max="1" width="20.6328125" style="56" customWidth="1"/>
    <col min="2" max="2" width="32" style="56" customWidth="1"/>
    <col min="3" max="3" width="57.6328125" style="56" customWidth="1"/>
    <col min="4" max="4" width="11.36328125" style="12" customWidth="1"/>
    <col min="5" max="7" width="13.36328125" style="16" hidden="1" customWidth="1"/>
    <col min="8" max="8" width="12.54296875" style="57" customWidth="1"/>
    <col min="9" max="9" width="40.6328125" style="12" customWidth="1"/>
    <col min="10" max="10" width="19.90625" style="12"/>
    <col min="11" max="11" width="24.36328125" style="16" customWidth="1"/>
    <col min="12" max="12" width="8.90625" style="12" hidden="1" customWidth="1"/>
    <col min="13" max="16384" width="9.08984375" style="12"/>
  </cols>
  <sheetData>
    <row r="1" spans="1:12" s="6" customFormat="1" ht="100.5" customHeight="1" thickBot="1" x14ac:dyDescent="0.45">
      <c r="A1" s="50" t="s">
        <v>0</v>
      </c>
      <c r="B1" s="50" t="s">
        <v>1</v>
      </c>
      <c r="C1" s="50" t="s">
        <v>2</v>
      </c>
      <c r="D1" s="50" t="s">
        <v>3</v>
      </c>
      <c r="E1" s="138" t="s">
        <v>89</v>
      </c>
      <c r="F1" s="138" t="s">
        <v>121</v>
      </c>
      <c r="G1" s="138" t="s">
        <v>122</v>
      </c>
      <c r="H1" s="139" t="s">
        <v>4</v>
      </c>
      <c r="I1" s="50" t="s">
        <v>5</v>
      </c>
      <c r="K1" s="51"/>
      <c r="L1" s="18" t="e">
        <f>SUM(D8,D17,#REF!,#REF!)</f>
        <v>#REF!</v>
      </c>
    </row>
    <row r="2" spans="1:12" s="20" customFormat="1" ht="39.9" customHeight="1" x14ac:dyDescent="0.35">
      <c r="A2" s="52" t="s">
        <v>195</v>
      </c>
      <c r="B2" s="52"/>
      <c r="C2" s="52"/>
      <c r="D2" s="52">
        <f>SUM(D3:D7)</f>
        <v>190</v>
      </c>
      <c r="E2" s="140"/>
      <c r="F2" s="141"/>
      <c r="G2" s="141"/>
      <c r="H2" s="139">
        <f>SUM(H3:H7)</f>
        <v>0</v>
      </c>
      <c r="I2" s="52"/>
      <c r="K2" s="53"/>
    </row>
    <row r="3" spans="1:12" ht="114.65" customHeight="1" x14ac:dyDescent="0.25">
      <c r="A3" s="54" t="s">
        <v>191</v>
      </c>
      <c r="B3" s="54" t="s">
        <v>283</v>
      </c>
      <c r="C3" s="54" t="s">
        <v>296</v>
      </c>
      <c r="D3" s="134">
        <v>50</v>
      </c>
      <c r="E3" s="135"/>
      <c r="F3" s="135"/>
      <c r="G3" s="135"/>
      <c r="H3" s="136">
        <f>'1. Audit Entry Form'!D34</f>
        <v>0</v>
      </c>
      <c r="I3" s="142">
        <f>'1. Audit Entry Form'!K34</f>
        <v>0</v>
      </c>
    </row>
    <row r="4" spans="1:12" ht="75" customHeight="1" x14ac:dyDescent="0.25">
      <c r="A4" s="54" t="s">
        <v>243</v>
      </c>
      <c r="B4" s="54" t="s">
        <v>267</v>
      </c>
      <c r="C4" s="54" t="s">
        <v>216</v>
      </c>
      <c r="D4" s="134">
        <f>'1. Audit Entry Form'!C35</f>
        <v>30</v>
      </c>
      <c r="E4" s="135"/>
      <c r="F4" s="135"/>
      <c r="G4" s="135"/>
      <c r="H4" s="136">
        <f>'1. Audit Entry Form'!D35</f>
        <v>0</v>
      </c>
      <c r="I4" s="142">
        <f>'1. Audit Entry Form'!K35</f>
        <v>0</v>
      </c>
    </row>
    <row r="5" spans="1:12" ht="75" customHeight="1" x14ac:dyDescent="0.25">
      <c r="A5" s="54" t="s">
        <v>192</v>
      </c>
      <c r="B5" s="54" t="s">
        <v>284</v>
      </c>
      <c r="C5" s="54" t="s">
        <v>285</v>
      </c>
      <c r="D5" s="134">
        <f>'1. Audit Entry Form'!C36</f>
        <v>30</v>
      </c>
      <c r="E5" s="135"/>
      <c r="F5" s="135"/>
      <c r="G5" s="135"/>
      <c r="H5" s="136">
        <f>'1. Audit Entry Form'!D36</f>
        <v>0</v>
      </c>
      <c r="I5" s="142">
        <f>'1. Audit Entry Form'!K36</f>
        <v>0</v>
      </c>
    </row>
    <row r="6" spans="1:12" ht="99.65" customHeight="1" x14ac:dyDescent="0.25">
      <c r="A6" s="54" t="s">
        <v>274</v>
      </c>
      <c r="B6" s="54" t="s">
        <v>275</v>
      </c>
      <c r="C6" s="54" t="s">
        <v>276</v>
      </c>
      <c r="D6" s="134">
        <v>50</v>
      </c>
      <c r="E6" s="135"/>
      <c r="F6" s="135"/>
      <c r="G6" s="135"/>
      <c r="H6" s="136">
        <f>'1. Audit Entry Form'!D37</f>
        <v>0</v>
      </c>
      <c r="I6" s="142"/>
    </row>
    <row r="7" spans="1:12" ht="75" customHeight="1" x14ac:dyDescent="0.25">
      <c r="A7" s="54" t="s">
        <v>273</v>
      </c>
      <c r="B7" s="54" t="s">
        <v>286</v>
      </c>
      <c r="C7" s="54" t="s">
        <v>287</v>
      </c>
      <c r="D7" s="134">
        <f>'1. Audit Entry Form'!C38</f>
        <v>30</v>
      </c>
      <c r="E7" s="135"/>
      <c r="F7" s="135"/>
      <c r="G7" s="135"/>
      <c r="H7" s="136">
        <f>'1. Audit Entry Form'!D38</f>
        <v>0</v>
      </c>
      <c r="I7" s="142">
        <f>'1. Audit Entry Form'!K38</f>
        <v>0</v>
      </c>
    </row>
    <row r="8" spans="1:12" s="20" customFormat="1" ht="39.9" customHeight="1" x14ac:dyDescent="0.35">
      <c r="A8" s="52" t="s">
        <v>201</v>
      </c>
      <c r="B8" s="52"/>
      <c r="C8" s="52"/>
      <c r="D8" s="52">
        <f>SUM(D9:D15)</f>
        <v>145</v>
      </c>
      <c r="E8" s="140"/>
      <c r="F8" s="141"/>
      <c r="G8" s="141"/>
      <c r="H8" s="139">
        <f>SUM(H9:H16)</f>
        <v>0</v>
      </c>
      <c r="I8" s="52"/>
      <c r="K8" s="53"/>
    </row>
    <row r="9" spans="1:12" ht="173.25" customHeight="1" x14ac:dyDescent="0.25">
      <c r="A9" s="54" t="s">
        <v>193</v>
      </c>
      <c r="B9" s="54" t="s">
        <v>288</v>
      </c>
      <c r="C9" s="54" t="s">
        <v>268</v>
      </c>
      <c r="D9" s="134">
        <f>'1. Audit Entry Form'!C39</f>
        <v>25</v>
      </c>
      <c r="E9" s="135"/>
      <c r="F9" s="135">
        <f t="shared" ref="F9" si="0">D9/$D$8</f>
        <v>0.17241379310344829</v>
      </c>
      <c r="G9" s="135" t="e">
        <f>D9/'3. Mgment - Training - Programs'!$M$3</f>
        <v>#REF!</v>
      </c>
      <c r="H9" s="136">
        <f>'1. Audit Entry Form'!D39</f>
        <v>0</v>
      </c>
      <c r="I9" s="142"/>
    </row>
    <row r="10" spans="1:12" ht="72" customHeight="1" x14ac:dyDescent="0.25">
      <c r="A10" s="54" t="s">
        <v>249</v>
      </c>
      <c r="B10" s="54" t="s">
        <v>261</v>
      </c>
      <c r="C10" s="54" t="s">
        <v>245</v>
      </c>
      <c r="D10" s="134">
        <f>'1. Audit Entry Form'!C40</f>
        <v>25</v>
      </c>
      <c r="E10" s="135"/>
      <c r="F10" s="135"/>
      <c r="G10" s="135"/>
      <c r="H10" s="136">
        <f>'1. Audit Entry Form'!D40</f>
        <v>0</v>
      </c>
      <c r="I10" s="142">
        <f>'1. Audit Entry Form'!K40</f>
        <v>0</v>
      </c>
    </row>
    <row r="11" spans="1:12" ht="54.75" customHeight="1" x14ac:dyDescent="0.25">
      <c r="A11" s="54" t="s">
        <v>218</v>
      </c>
      <c r="B11" s="54" t="s">
        <v>222</v>
      </c>
      <c r="C11" s="54" t="s">
        <v>223</v>
      </c>
      <c r="D11" s="134">
        <f>'1. Audit Entry Form'!C41</f>
        <v>25</v>
      </c>
      <c r="E11" s="135"/>
      <c r="F11" s="135"/>
      <c r="G11" s="135"/>
      <c r="H11" s="136">
        <f>'1. Audit Entry Form'!D41</f>
        <v>0</v>
      </c>
      <c r="I11" s="142">
        <f>'1. Audit Entry Form'!K41</f>
        <v>0</v>
      </c>
    </row>
    <row r="12" spans="1:12" ht="54.75" customHeight="1" x14ac:dyDescent="0.25">
      <c r="A12" s="54" t="s">
        <v>301</v>
      </c>
      <c r="B12" s="54" t="s">
        <v>311</v>
      </c>
      <c r="C12" s="54" t="s">
        <v>313</v>
      </c>
      <c r="D12" s="134">
        <f>'1. Audit Entry Form'!C42</f>
        <v>25</v>
      </c>
      <c r="E12" s="135"/>
      <c r="F12" s="135"/>
      <c r="G12" s="135"/>
      <c r="H12" s="136">
        <f>'1. Audit Entry Form'!D42</f>
        <v>0</v>
      </c>
      <c r="I12" s="142"/>
    </row>
    <row r="13" spans="1:12" ht="57.75" customHeight="1" x14ac:dyDescent="0.25">
      <c r="A13" s="54" t="s">
        <v>304</v>
      </c>
      <c r="B13" s="54" t="s">
        <v>187</v>
      </c>
      <c r="C13" s="54" t="s">
        <v>226</v>
      </c>
      <c r="D13" s="134">
        <f>'1. Audit Entry Form'!C43</f>
        <v>25</v>
      </c>
      <c r="E13" s="135"/>
      <c r="F13" s="135"/>
      <c r="G13" s="135"/>
      <c r="H13" s="136">
        <f>'1. Audit Entry Form'!D43</f>
        <v>0</v>
      </c>
      <c r="I13" s="142">
        <f>'1. Audit Entry Form'!K43</f>
        <v>0</v>
      </c>
    </row>
    <row r="14" spans="1:12" ht="56.25" customHeight="1" x14ac:dyDescent="0.25">
      <c r="A14" s="54" t="s">
        <v>305</v>
      </c>
      <c r="B14" s="54" t="s">
        <v>180</v>
      </c>
      <c r="C14" s="54" t="s">
        <v>248</v>
      </c>
      <c r="D14" s="134"/>
      <c r="E14" s="135"/>
      <c r="F14" s="135"/>
      <c r="G14" s="135"/>
      <c r="H14" s="136"/>
      <c r="I14" s="142">
        <f>'1. Audit Entry Form'!K44</f>
        <v>0</v>
      </c>
    </row>
    <row r="15" spans="1:12" ht="183" customHeight="1" x14ac:dyDescent="0.25">
      <c r="A15" s="54" t="s">
        <v>306</v>
      </c>
      <c r="B15" s="54" t="s">
        <v>289</v>
      </c>
      <c r="C15" s="54" t="s">
        <v>298</v>
      </c>
      <c r="D15" s="134">
        <v>20</v>
      </c>
      <c r="E15" s="135"/>
      <c r="F15" s="135"/>
      <c r="G15" s="135"/>
      <c r="H15" s="136">
        <f>'1. Audit Entry Form'!D45</f>
        <v>0</v>
      </c>
      <c r="I15" s="142">
        <f>'1. Audit Entry Form'!K45</f>
        <v>0</v>
      </c>
    </row>
    <row r="16" spans="1:12" ht="101" customHeight="1" x14ac:dyDescent="0.25">
      <c r="A16" s="54" t="s">
        <v>312</v>
      </c>
      <c r="B16" s="54" t="s">
        <v>262</v>
      </c>
      <c r="C16" s="126" t="s">
        <v>290</v>
      </c>
      <c r="D16" s="134"/>
      <c r="E16" s="143"/>
      <c r="F16" s="143"/>
      <c r="G16" s="143"/>
      <c r="H16" s="136"/>
      <c r="I16" s="142">
        <f>'1. Audit Entry Form'!K46</f>
        <v>0</v>
      </c>
    </row>
    <row r="17" spans="1:11" s="20" customFormat="1" ht="50.15" customHeight="1" x14ac:dyDescent="0.35">
      <c r="A17" s="52" t="s">
        <v>227</v>
      </c>
      <c r="B17" s="71"/>
      <c r="C17" s="71"/>
      <c r="D17" s="144" t="str">
        <f>IF(H22="N/A","120","160")</f>
        <v>160</v>
      </c>
      <c r="E17" s="140"/>
      <c r="F17" s="141"/>
      <c r="G17" s="141"/>
      <c r="H17" s="139">
        <f>SUM(H19:H22)</f>
        <v>0</v>
      </c>
      <c r="I17" s="52"/>
      <c r="K17" s="53"/>
    </row>
    <row r="18" spans="1:11" s="20" customFormat="1" ht="125.4" customHeight="1" x14ac:dyDescent="0.35">
      <c r="A18" s="120"/>
      <c r="B18" s="121" t="s">
        <v>291</v>
      </c>
      <c r="C18" s="121" t="s">
        <v>292</v>
      </c>
      <c r="D18" s="145"/>
      <c r="E18" s="146"/>
      <c r="F18" s="147"/>
      <c r="G18" s="147"/>
      <c r="H18" s="148"/>
      <c r="I18" s="120"/>
      <c r="K18" s="119"/>
    </row>
    <row r="19" spans="1:11" ht="84" customHeight="1" x14ac:dyDescent="0.25">
      <c r="A19" s="54" t="s">
        <v>197</v>
      </c>
      <c r="B19" s="54" t="s">
        <v>196</v>
      </c>
      <c r="C19" s="54" t="s">
        <v>224</v>
      </c>
      <c r="D19" s="134">
        <v>40</v>
      </c>
      <c r="E19" s="135"/>
      <c r="F19" s="135"/>
      <c r="G19" s="135"/>
      <c r="H19" s="136">
        <f>'1. Audit Entry Form'!D47</f>
        <v>0</v>
      </c>
      <c r="I19" s="142">
        <f>'1. Audit Entry Form'!K47</f>
        <v>0</v>
      </c>
    </row>
    <row r="20" spans="1:11" ht="90" customHeight="1" x14ac:dyDescent="0.25">
      <c r="A20" s="54" t="s">
        <v>318</v>
      </c>
      <c r="B20" s="54" t="s">
        <v>196</v>
      </c>
      <c r="C20" s="54" t="s">
        <v>225</v>
      </c>
      <c r="D20" s="134">
        <v>40</v>
      </c>
      <c r="E20" s="135"/>
      <c r="F20" s="135"/>
      <c r="G20" s="135"/>
      <c r="H20" s="136">
        <f>'1. Audit Entry Form'!D48</f>
        <v>0</v>
      </c>
      <c r="I20" s="142">
        <f>'1. Audit Entry Form'!K48</f>
        <v>0</v>
      </c>
    </row>
    <row r="21" spans="1:11" ht="105" customHeight="1" x14ac:dyDescent="0.25">
      <c r="A21" s="54" t="s">
        <v>293</v>
      </c>
      <c r="B21" s="54" t="s">
        <v>196</v>
      </c>
      <c r="C21" s="54" t="s">
        <v>294</v>
      </c>
      <c r="D21" s="134">
        <v>40</v>
      </c>
      <c r="E21" s="135"/>
      <c r="F21" s="135"/>
      <c r="G21" s="135"/>
      <c r="H21" s="136">
        <f>'1. Audit Entry Form'!D49</f>
        <v>0</v>
      </c>
      <c r="I21" s="142">
        <f>'1. Audit Entry Form'!K49</f>
        <v>0</v>
      </c>
    </row>
    <row r="22" spans="1:11" ht="104.4" customHeight="1" x14ac:dyDescent="0.25">
      <c r="A22" s="54" t="s">
        <v>319</v>
      </c>
      <c r="B22" s="54" t="s">
        <v>295</v>
      </c>
      <c r="C22" s="54" t="s">
        <v>323</v>
      </c>
      <c r="D22" s="134">
        <f>'1. Audit Entry Form'!C50</f>
        <v>40</v>
      </c>
      <c r="E22" s="135"/>
      <c r="F22" s="135">
        <f>D22/$D$17</f>
        <v>0.25</v>
      </c>
      <c r="G22" s="135" t="e">
        <f>D22/'3. Mgment - Training - Programs'!$M$3</f>
        <v>#REF!</v>
      </c>
      <c r="H22" s="136">
        <f>'1. Audit Entry Form'!D50</f>
        <v>0</v>
      </c>
      <c r="I22" s="142">
        <f>'1. Audit Entry Form'!K50</f>
        <v>0</v>
      </c>
    </row>
    <row r="23" spans="1:11" x14ac:dyDescent="0.25">
      <c r="A23" s="55"/>
    </row>
  </sheetData>
  <sheetProtection selectLockedCells="1" selectUnlockedCells="1"/>
  <customSheetViews>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3"/>
    </customSheetView>
  </customSheetViews>
  <conditionalFormatting sqref="I9:I16 I19:I22">
    <cfRule type="cellIs" dxfId="1" priority="8" operator="equal">
      <formula>0</formula>
    </cfRule>
  </conditionalFormatting>
  <conditionalFormatting sqref="I3:I7">
    <cfRule type="cellIs" dxfId="0" priority="1" operator="equal">
      <formula>0</formula>
    </cfRule>
  </conditionalFormatting>
  <pageMargins left="0.25" right="0.25" top="0.75" bottom="0.75" header="0.3" footer="0.3"/>
  <pageSetup scale="76" fitToHeight="0" orientation="landscape" r:id="rId4"/>
  <rowBreaks count="3" manualBreakCount="3">
    <brk id="7" max="8" man="1"/>
    <brk id="14" max="8" man="1"/>
    <brk id="19" max="8"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M51"/>
  <sheetViews>
    <sheetView view="pageBreakPreview" zoomScale="60" zoomScaleNormal="80" workbookViewId="0">
      <selection activeCell="M29" sqref="M29"/>
    </sheetView>
  </sheetViews>
  <sheetFormatPr defaultColWidth="19.90625" defaultRowHeight="12.5" x14ac:dyDescent="0.25"/>
  <cols>
    <col min="1" max="1" width="20.6328125" style="12" customWidth="1"/>
    <col min="2" max="2" width="32" style="12" customWidth="1"/>
    <col min="3" max="3" width="57.6328125" style="12" customWidth="1"/>
    <col min="4" max="4" width="11.36328125" style="12" customWidth="1"/>
    <col min="5" max="7" width="13.36328125" style="16" customWidth="1"/>
    <col min="8" max="8" width="12.54296875" style="27" customWidth="1"/>
    <col min="9" max="9" width="32.54296875" style="12" customWidth="1"/>
    <col min="10" max="10" width="26.36328125" style="12" customWidth="1"/>
    <col min="11" max="11" width="19.90625" style="12"/>
    <col min="12" max="12" width="24.36328125" style="13" customWidth="1"/>
    <col min="13" max="16384" width="19.90625" style="12"/>
  </cols>
  <sheetData>
    <row r="1" spans="1:13" s="6" customFormat="1" ht="100.5" customHeight="1" thickBot="1" x14ac:dyDescent="0.45">
      <c r="A1" s="2" t="s">
        <v>0</v>
      </c>
      <c r="B1" s="2" t="s">
        <v>1</v>
      </c>
      <c r="C1" s="2" t="s">
        <v>2</v>
      </c>
      <c r="D1" s="2" t="s">
        <v>3</v>
      </c>
      <c r="E1" s="4" t="s">
        <v>89</v>
      </c>
      <c r="F1" s="4" t="s">
        <v>121</v>
      </c>
      <c r="G1" s="4" t="s">
        <v>122</v>
      </c>
      <c r="H1" s="22" t="s">
        <v>4</v>
      </c>
      <c r="I1" s="2" t="s">
        <v>5</v>
      </c>
      <c r="L1" s="17"/>
      <c r="M1" s="18">
        <f>SUM(D2,D7,D13,D20,D25,D31)</f>
        <v>675</v>
      </c>
    </row>
    <row r="2" spans="1:13" s="20" customFormat="1" ht="39.9" customHeight="1" x14ac:dyDescent="0.35">
      <c r="A2" s="1" t="s">
        <v>6</v>
      </c>
      <c r="B2" s="1"/>
      <c r="C2" s="1"/>
      <c r="D2" s="1">
        <f>SUM(D3:D5)</f>
        <v>90</v>
      </c>
      <c r="E2" s="29">
        <f>D2/M1</f>
        <v>0.13333333333333333</v>
      </c>
      <c r="F2" s="19">
        <f>SUM(F3:F6)</f>
        <v>1</v>
      </c>
      <c r="G2" s="19"/>
      <c r="H2" s="23">
        <f>SUM(H3:H4)</f>
        <v>0</v>
      </c>
      <c r="I2" s="1"/>
      <c r="L2" s="21"/>
      <c r="M2" s="30">
        <f>SUM(G3:G5,G8:G11,G14:G18,G21:G23,G26:G29,G32:G39)</f>
        <v>1</v>
      </c>
    </row>
    <row r="3" spans="1:13" ht="75" customHeight="1" x14ac:dyDescent="0.25">
      <c r="A3" s="3" t="s">
        <v>83</v>
      </c>
      <c r="B3" s="3" t="s">
        <v>7</v>
      </c>
      <c r="C3" s="3" t="s">
        <v>8</v>
      </c>
      <c r="D3" s="7">
        <v>30</v>
      </c>
      <c r="E3" s="5"/>
      <c r="F3" s="5">
        <f>D3/D2</f>
        <v>0.33333333333333331</v>
      </c>
      <c r="G3" s="5">
        <f>D3/$M$1</f>
        <v>4.4444444444444446E-2</v>
      </c>
      <c r="H3" s="24"/>
      <c r="I3" s="8"/>
    </row>
    <row r="4" spans="1:13" ht="75" customHeight="1" x14ac:dyDescent="0.25">
      <c r="A4" s="3" t="s">
        <v>95</v>
      </c>
      <c r="B4" s="3" t="s">
        <v>9</v>
      </c>
      <c r="C4" s="3" t="s">
        <v>85</v>
      </c>
      <c r="D4" s="7">
        <v>30</v>
      </c>
      <c r="E4" s="5"/>
      <c r="F4" s="5">
        <f>D4/D2</f>
        <v>0.33333333333333331</v>
      </c>
      <c r="G4" s="5">
        <f>D4/$M$1</f>
        <v>4.4444444444444446E-2</v>
      </c>
      <c r="H4" s="24"/>
      <c r="I4" s="8"/>
    </row>
    <row r="5" spans="1:13" ht="75" customHeight="1" x14ac:dyDescent="0.25">
      <c r="A5" s="3" t="s">
        <v>102</v>
      </c>
      <c r="B5" s="31" t="s">
        <v>103</v>
      </c>
      <c r="C5" s="3" t="s">
        <v>123</v>
      </c>
      <c r="D5" s="7">
        <v>30</v>
      </c>
      <c r="E5" s="5"/>
      <c r="F5" s="5">
        <f>D5/D2</f>
        <v>0.33333333333333331</v>
      </c>
      <c r="G5" s="5">
        <f>D5/$M$1</f>
        <v>4.4444444444444446E-2</v>
      </c>
      <c r="H5" s="24"/>
      <c r="I5" s="8"/>
      <c r="J5" s="12" t="s">
        <v>115</v>
      </c>
    </row>
    <row r="6" spans="1:13" ht="30" customHeight="1" x14ac:dyDescent="0.25">
      <c r="A6" s="3"/>
      <c r="B6" s="3"/>
      <c r="C6" s="3"/>
      <c r="D6" s="8"/>
      <c r="E6" s="5"/>
      <c r="F6" s="5"/>
      <c r="G6" s="5"/>
      <c r="H6" s="25"/>
      <c r="I6" s="8"/>
    </row>
    <row r="7" spans="1:13" s="20" customFormat="1" ht="39.9" customHeight="1" x14ac:dyDescent="0.35">
      <c r="A7" s="1" t="s">
        <v>86</v>
      </c>
      <c r="B7" s="1"/>
      <c r="C7" s="1"/>
      <c r="D7" s="1">
        <f>SUM(D8:D11)</f>
        <v>70</v>
      </c>
      <c r="E7" s="29">
        <f>D7/M1</f>
        <v>0.1037037037037037</v>
      </c>
      <c r="F7" s="19">
        <f>SUM(F8:F11)</f>
        <v>1</v>
      </c>
      <c r="G7" s="19"/>
      <c r="H7" s="23">
        <f>SUM(H8:H11)</f>
        <v>0</v>
      </c>
      <c r="I7" s="1"/>
      <c r="L7" s="21"/>
    </row>
    <row r="8" spans="1:13" ht="75" customHeight="1" x14ac:dyDescent="0.25">
      <c r="A8" s="3" t="s">
        <v>84</v>
      </c>
      <c r="B8" s="3" t="s">
        <v>10</v>
      </c>
      <c r="C8" s="3" t="s">
        <v>11</v>
      </c>
      <c r="D8" s="9">
        <v>15</v>
      </c>
      <c r="E8" s="5"/>
      <c r="F8" s="5">
        <f>D8/$D$7</f>
        <v>0.21428571428571427</v>
      </c>
      <c r="G8" s="5">
        <f t="shared" ref="G8:G11" si="0">D8/$M$1</f>
        <v>2.2222222222222223E-2</v>
      </c>
      <c r="H8" s="24"/>
      <c r="I8" s="8"/>
    </row>
    <row r="9" spans="1:13" ht="75" customHeight="1" x14ac:dyDescent="0.25">
      <c r="A9" s="3" t="s">
        <v>124</v>
      </c>
      <c r="B9" s="3" t="s">
        <v>12</v>
      </c>
      <c r="C9" s="3" t="s">
        <v>13</v>
      </c>
      <c r="D9" s="9">
        <v>20</v>
      </c>
      <c r="E9" s="5"/>
      <c r="F9" s="5">
        <f t="shared" ref="F9:F11" si="1">D9/$D$7</f>
        <v>0.2857142857142857</v>
      </c>
      <c r="G9" s="5">
        <f t="shared" si="0"/>
        <v>2.9629629629629631E-2</v>
      </c>
      <c r="H9" s="24"/>
      <c r="I9" s="8"/>
    </row>
    <row r="10" spans="1:13" ht="75" customHeight="1" x14ac:dyDescent="0.25">
      <c r="A10" s="3" t="s">
        <v>14</v>
      </c>
      <c r="B10" s="3" t="s">
        <v>15</v>
      </c>
      <c r="C10" s="3" t="s">
        <v>16</v>
      </c>
      <c r="D10" s="9">
        <v>20</v>
      </c>
      <c r="E10" s="5"/>
      <c r="F10" s="5">
        <f t="shared" si="1"/>
        <v>0.2857142857142857</v>
      </c>
      <c r="G10" s="5">
        <f t="shared" si="0"/>
        <v>2.9629629629629631E-2</v>
      </c>
      <c r="H10" s="24"/>
      <c r="I10" s="8"/>
    </row>
    <row r="11" spans="1:13" ht="75" customHeight="1" x14ac:dyDescent="0.25">
      <c r="A11" s="3" t="s">
        <v>87</v>
      </c>
      <c r="B11" s="3" t="s">
        <v>17</v>
      </c>
      <c r="C11" s="3" t="s">
        <v>18</v>
      </c>
      <c r="D11" s="9">
        <v>15</v>
      </c>
      <c r="E11" s="5"/>
      <c r="F11" s="5">
        <f t="shared" si="1"/>
        <v>0.21428571428571427</v>
      </c>
      <c r="G11" s="5">
        <f t="shared" si="0"/>
        <v>2.2222222222222223E-2</v>
      </c>
      <c r="H11" s="24"/>
      <c r="I11" s="10"/>
    </row>
    <row r="12" spans="1:13" ht="75" customHeight="1" x14ac:dyDescent="0.25">
      <c r="A12" s="3"/>
      <c r="B12" s="11"/>
      <c r="C12" s="11"/>
      <c r="D12" s="11"/>
      <c r="E12" s="14"/>
      <c r="F12" s="14"/>
      <c r="G12" s="14"/>
      <c r="H12" s="26"/>
      <c r="I12" s="11"/>
    </row>
    <row r="13" spans="1:13" s="20" customFormat="1" ht="39.9" customHeight="1" x14ac:dyDescent="0.35">
      <c r="A13" s="1" t="s">
        <v>80</v>
      </c>
      <c r="B13" s="1"/>
      <c r="C13" s="1"/>
      <c r="D13" s="1">
        <f>SUM(D14:D18)</f>
        <v>90</v>
      </c>
      <c r="E13" s="29">
        <f>D13/M1</f>
        <v>0.13333333333333333</v>
      </c>
      <c r="F13" s="19">
        <f>SUM(F14:F18)</f>
        <v>1</v>
      </c>
      <c r="G13" s="19"/>
      <c r="H13" s="23">
        <f>SUM(H14:H18)</f>
        <v>0</v>
      </c>
      <c r="I13" s="1"/>
      <c r="L13" s="21"/>
    </row>
    <row r="14" spans="1:13" ht="75" customHeight="1" x14ac:dyDescent="0.25">
      <c r="A14" s="3" t="s">
        <v>79</v>
      </c>
      <c r="B14" s="3" t="s">
        <v>36</v>
      </c>
      <c r="C14" s="3" t="s">
        <v>37</v>
      </c>
      <c r="D14" s="9">
        <v>10</v>
      </c>
      <c r="E14" s="5"/>
      <c r="F14" s="5">
        <f>D14/$D$13</f>
        <v>0.1111111111111111</v>
      </c>
      <c r="G14" s="5">
        <f t="shared" ref="G14:G18" si="2">D14/$M$1</f>
        <v>1.4814814814814815E-2</v>
      </c>
      <c r="H14" s="24"/>
      <c r="I14" s="10"/>
    </row>
    <row r="15" spans="1:13" ht="75" customHeight="1" x14ac:dyDescent="0.25">
      <c r="A15" s="3" t="s">
        <v>38</v>
      </c>
      <c r="B15" s="3" t="s">
        <v>39</v>
      </c>
      <c r="C15" s="3" t="s">
        <v>40</v>
      </c>
      <c r="D15" s="9">
        <v>10</v>
      </c>
      <c r="E15" s="5"/>
      <c r="F15" s="5">
        <f t="shared" ref="F15:F18" si="3">D15/$D$13</f>
        <v>0.1111111111111111</v>
      </c>
      <c r="G15" s="5">
        <f t="shared" si="2"/>
        <v>1.4814814814814815E-2</v>
      </c>
      <c r="H15" s="24"/>
      <c r="I15" s="10"/>
    </row>
    <row r="16" spans="1:13" ht="75" customHeight="1" x14ac:dyDescent="0.25">
      <c r="A16" s="3" t="s">
        <v>41</v>
      </c>
      <c r="B16" s="3" t="s">
        <v>42</v>
      </c>
      <c r="C16" s="3" t="s">
        <v>43</v>
      </c>
      <c r="D16" s="9">
        <v>20</v>
      </c>
      <c r="E16" s="5"/>
      <c r="F16" s="5">
        <f t="shared" si="3"/>
        <v>0.22222222222222221</v>
      </c>
      <c r="G16" s="5">
        <f t="shared" si="2"/>
        <v>2.9629629629629631E-2</v>
      </c>
      <c r="H16" s="24"/>
      <c r="I16" s="10"/>
    </row>
    <row r="17" spans="1:12" ht="75" customHeight="1" x14ac:dyDescent="0.25">
      <c r="A17" s="3" t="s">
        <v>44</v>
      </c>
      <c r="B17" s="3" t="s">
        <v>45</v>
      </c>
      <c r="C17" s="3" t="s">
        <v>46</v>
      </c>
      <c r="D17" s="9">
        <v>20</v>
      </c>
      <c r="E17" s="5"/>
      <c r="F17" s="5">
        <f t="shared" si="3"/>
        <v>0.22222222222222221</v>
      </c>
      <c r="G17" s="5">
        <f t="shared" si="2"/>
        <v>2.9629629629629631E-2</v>
      </c>
      <c r="H17" s="24"/>
      <c r="I17" s="10"/>
    </row>
    <row r="18" spans="1:12" ht="136.5" customHeight="1" x14ac:dyDescent="0.25">
      <c r="A18" s="3" t="s">
        <v>47</v>
      </c>
      <c r="B18" s="3" t="s">
        <v>48</v>
      </c>
      <c r="C18" s="3" t="s">
        <v>49</v>
      </c>
      <c r="D18" s="9">
        <v>30</v>
      </c>
      <c r="E18" s="5"/>
      <c r="F18" s="5">
        <f t="shared" si="3"/>
        <v>0.33333333333333331</v>
      </c>
      <c r="G18" s="5">
        <f t="shared" si="2"/>
        <v>4.4444444444444446E-2</v>
      </c>
      <c r="H18" s="24"/>
      <c r="I18" s="10"/>
    </row>
    <row r="19" spans="1:12" ht="30" customHeight="1" x14ac:dyDescent="0.25">
      <c r="A19" s="3"/>
      <c r="B19" s="3"/>
      <c r="C19" s="3"/>
      <c r="D19" s="3"/>
      <c r="E19" s="5"/>
      <c r="F19" s="5"/>
      <c r="G19" s="5"/>
      <c r="H19" s="25"/>
      <c r="I19" s="10"/>
    </row>
    <row r="20" spans="1:12" s="20" customFormat="1" ht="39.9" customHeight="1" x14ac:dyDescent="0.35">
      <c r="A20" s="1" t="s">
        <v>19</v>
      </c>
      <c r="B20" s="1"/>
      <c r="C20" s="1"/>
      <c r="D20" s="1">
        <f>SUM(D21:D23)</f>
        <v>60</v>
      </c>
      <c r="E20" s="29">
        <f>D20/M1</f>
        <v>8.8888888888888892E-2</v>
      </c>
      <c r="F20" s="19">
        <f>SUM(F21:F23)</f>
        <v>1</v>
      </c>
      <c r="G20" s="19"/>
      <c r="H20" s="23">
        <f>SUM(H21:H23)</f>
        <v>0</v>
      </c>
      <c r="I20" s="1"/>
      <c r="L20" s="21"/>
    </row>
    <row r="21" spans="1:12" ht="75" customHeight="1" x14ac:dyDescent="0.25">
      <c r="A21" s="3" t="s">
        <v>20</v>
      </c>
      <c r="B21" s="3" t="s">
        <v>21</v>
      </c>
      <c r="C21" s="3" t="s">
        <v>22</v>
      </c>
      <c r="D21" s="9">
        <v>20</v>
      </c>
      <c r="E21" s="5"/>
      <c r="F21" s="5">
        <f>D21/$D$20</f>
        <v>0.33333333333333331</v>
      </c>
      <c r="G21" s="5">
        <f t="shared" ref="G21:G23" si="4">D21/$M$1</f>
        <v>2.9629629629629631E-2</v>
      </c>
      <c r="H21" s="24"/>
      <c r="I21" s="10"/>
    </row>
    <row r="22" spans="1:12" ht="75" customHeight="1" x14ac:dyDescent="0.25">
      <c r="A22" s="3" t="s">
        <v>23</v>
      </c>
      <c r="B22" s="3" t="s">
        <v>24</v>
      </c>
      <c r="C22" s="3" t="s">
        <v>25</v>
      </c>
      <c r="D22" s="9">
        <v>20</v>
      </c>
      <c r="E22" s="5"/>
      <c r="F22" s="5">
        <f t="shared" ref="F22:F23" si="5">D22/$D$20</f>
        <v>0.33333333333333331</v>
      </c>
      <c r="G22" s="5">
        <f t="shared" si="4"/>
        <v>2.9629629629629631E-2</v>
      </c>
      <c r="H22" s="24"/>
      <c r="I22" s="10"/>
    </row>
    <row r="23" spans="1:12" ht="75" customHeight="1" x14ac:dyDescent="0.25">
      <c r="A23" s="3" t="s">
        <v>26</v>
      </c>
      <c r="B23" s="3" t="s">
        <v>27</v>
      </c>
      <c r="C23" s="3" t="s">
        <v>28</v>
      </c>
      <c r="D23" s="9">
        <v>20</v>
      </c>
      <c r="E23" s="5"/>
      <c r="F23" s="5">
        <f t="shared" si="5"/>
        <v>0.33333333333333331</v>
      </c>
      <c r="G23" s="5">
        <f t="shared" si="4"/>
        <v>2.9629629629629631E-2</v>
      </c>
      <c r="H23" s="24"/>
      <c r="I23" s="10"/>
    </row>
    <row r="24" spans="1:12" ht="30" customHeight="1" x14ac:dyDescent="0.25">
      <c r="A24" s="3"/>
      <c r="B24" s="3"/>
      <c r="C24" s="3"/>
      <c r="D24" s="3"/>
      <c r="E24" s="5"/>
      <c r="F24" s="5"/>
      <c r="G24" s="5"/>
      <c r="H24" s="25"/>
      <c r="I24" s="10"/>
    </row>
    <row r="25" spans="1:12" s="20" customFormat="1" ht="39.9" customHeight="1" x14ac:dyDescent="0.35">
      <c r="A25" s="1" t="s">
        <v>81</v>
      </c>
      <c r="B25" s="1"/>
      <c r="C25" s="1"/>
      <c r="D25" s="1">
        <f>SUM(D26:D29)</f>
        <v>150</v>
      </c>
      <c r="E25" s="29">
        <f>D25/M1</f>
        <v>0.22222222222222221</v>
      </c>
      <c r="F25" s="19">
        <f>SUM(F26:F29)</f>
        <v>1</v>
      </c>
      <c r="G25" s="19"/>
      <c r="H25" s="23">
        <f>SUM(H26:H29)</f>
        <v>0</v>
      </c>
      <c r="I25" s="1"/>
      <c r="L25" s="21"/>
    </row>
    <row r="26" spans="1:12" ht="75" customHeight="1" x14ac:dyDescent="0.25">
      <c r="A26" s="3" t="s">
        <v>29</v>
      </c>
      <c r="B26" s="3" t="s">
        <v>30</v>
      </c>
      <c r="C26" s="3" t="s">
        <v>82</v>
      </c>
      <c r="D26" s="9">
        <v>30</v>
      </c>
      <c r="E26" s="5"/>
      <c r="F26" s="5">
        <f>D26/$D$25</f>
        <v>0.2</v>
      </c>
      <c r="G26" s="5">
        <f t="shared" ref="G26:G29" si="6">D26/$M$1</f>
        <v>4.4444444444444446E-2</v>
      </c>
      <c r="H26" s="24"/>
      <c r="I26" s="10"/>
    </row>
    <row r="27" spans="1:12" ht="111.75" customHeight="1" x14ac:dyDescent="0.25">
      <c r="A27" s="3" t="s">
        <v>31</v>
      </c>
      <c r="B27" s="3" t="s">
        <v>125</v>
      </c>
      <c r="C27" s="3" t="s">
        <v>104</v>
      </c>
      <c r="D27" s="9">
        <v>45</v>
      </c>
      <c r="E27" s="5"/>
      <c r="F27" s="5">
        <f t="shared" ref="F27:F29" si="7">D27/$D$25</f>
        <v>0.3</v>
      </c>
      <c r="G27" s="5">
        <f t="shared" si="6"/>
        <v>6.6666666666666666E-2</v>
      </c>
      <c r="H27" s="24"/>
      <c r="I27" s="10"/>
    </row>
    <row r="28" spans="1:12" ht="75" customHeight="1" x14ac:dyDescent="0.25">
      <c r="A28" s="3" t="s">
        <v>32</v>
      </c>
      <c r="B28" s="3" t="s">
        <v>33</v>
      </c>
      <c r="C28" s="3" t="s">
        <v>88</v>
      </c>
      <c r="D28" s="9">
        <v>30</v>
      </c>
      <c r="E28" s="5"/>
      <c r="F28" s="5">
        <f t="shared" si="7"/>
        <v>0.2</v>
      </c>
      <c r="G28" s="5">
        <f t="shared" si="6"/>
        <v>4.4444444444444446E-2</v>
      </c>
      <c r="H28" s="24"/>
      <c r="I28" s="10"/>
    </row>
    <row r="29" spans="1:12" ht="97.5" customHeight="1" x14ac:dyDescent="0.25">
      <c r="A29" s="3" t="s">
        <v>34</v>
      </c>
      <c r="B29" s="3" t="s">
        <v>35</v>
      </c>
      <c r="C29" s="3" t="s">
        <v>91</v>
      </c>
      <c r="D29" s="9">
        <v>45</v>
      </c>
      <c r="E29" s="5"/>
      <c r="F29" s="5">
        <f t="shared" si="7"/>
        <v>0.3</v>
      </c>
      <c r="G29" s="5">
        <f t="shared" si="6"/>
        <v>6.6666666666666666E-2</v>
      </c>
      <c r="H29" s="24"/>
      <c r="I29" s="10"/>
    </row>
    <row r="30" spans="1:12" ht="30" customHeight="1" x14ac:dyDescent="0.25">
      <c r="A30" s="3"/>
      <c r="B30" s="3"/>
      <c r="C30" s="3"/>
      <c r="D30" s="3"/>
      <c r="E30" s="5"/>
      <c r="F30" s="5"/>
      <c r="G30" s="5"/>
      <c r="H30" s="25"/>
      <c r="I30" s="10"/>
    </row>
    <row r="31" spans="1:12" s="20" customFormat="1" ht="39.9" customHeight="1" x14ac:dyDescent="0.35">
      <c r="A31" s="1" t="s">
        <v>50</v>
      </c>
      <c r="B31" s="1"/>
      <c r="C31" s="1"/>
      <c r="D31" s="1">
        <f>SUM(D32:D39)</f>
        <v>215</v>
      </c>
      <c r="E31" s="29">
        <f>D31/M1</f>
        <v>0.31851851851851853</v>
      </c>
      <c r="F31" s="19">
        <f>SUM(F32:F39)</f>
        <v>1</v>
      </c>
      <c r="G31" s="19"/>
      <c r="H31" s="23">
        <f>SUM(H32:H39)</f>
        <v>0</v>
      </c>
      <c r="I31" s="1"/>
      <c r="L31" s="21"/>
    </row>
    <row r="32" spans="1:12" ht="75" customHeight="1" x14ac:dyDescent="0.25">
      <c r="A32" s="3" t="s">
        <v>51</v>
      </c>
      <c r="B32" s="3" t="s">
        <v>52</v>
      </c>
      <c r="C32" s="3" t="s">
        <v>53</v>
      </c>
      <c r="D32" s="9">
        <v>20</v>
      </c>
      <c r="E32" s="5"/>
      <c r="F32" s="5">
        <f>D32/$D$31</f>
        <v>9.3023255813953487E-2</v>
      </c>
      <c r="G32" s="5">
        <f t="shared" ref="G32:G39" si="8">D32/$M$1</f>
        <v>2.9629629629629631E-2</v>
      </c>
      <c r="H32" s="24"/>
      <c r="I32" s="10"/>
    </row>
    <row r="33" spans="1:11" ht="75" customHeight="1" x14ac:dyDescent="0.25">
      <c r="A33" s="3" t="s">
        <v>54</v>
      </c>
      <c r="B33" s="3" t="s">
        <v>55</v>
      </c>
      <c r="C33" s="3" t="s">
        <v>56</v>
      </c>
      <c r="D33" s="9">
        <v>20</v>
      </c>
      <c r="E33" s="5"/>
      <c r="F33" s="5">
        <f t="shared" ref="F33:F39" si="9">D33/$D$31</f>
        <v>9.3023255813953487E-2</v>
      </c>
      <c r="G33" s="5">
        <f t="shared" si="8"/>
        <v>2.9629629629629631E-2</v>
      </c>
      <c r="H33" s="24"/>
      <c r="I33" s="10"/>
    </row>
    <row r="34" spans="1:11" ht="75" customHeight="1" x14ac:dyDescent="0.25">
      <c r="A34" s="3" t="s">
        <v>57</v>
      </c>
      <c r="B34" s="3" t="s">
        <v>58</v>
      </c>
      <c r="C34" s="3" t="s">
        <v>59</v>
      </c>
      <c r="D34" s="9">
        <v>20</v>
      </c>
      <c r="E34" s="5"/>
      <c r="F34" s="5">
        <f t="shared" si="9"/>
        <v>9.3023255813953487E-2</v>
      </c>
      <c r="G34" s="5">
        <f t="shared" si="8"/>
        <v>2.9629629629629631E-2</v>
      </c>
      <c r="H34" s="24"/>
      <c r="I34" s="10"/>
    </row>
    <row r="35" spans="1:11" ht="75" customHeight="1" x14ac:dyDescent="0.25">
      <c r="A35" s="3" t="s">
        <v>60</v>
      </c>
      <c r="B35" s="3" t="s">
        <v>61</v>
      </c>
      <c r="C35" s="3" t="s">
        <v>62</v>
      </c>
      <c r="D35" s="9">
        <v>20</v>
      </c>
      <c r="E35" s="5"/>
      <c r="F35" s="5">
        <f t="shared" si="9"/>
        <v>9.3023255813953487E-2</v>
      </c>
      <c r="G35" s="5">
        <f t="shared" si="8"/>
        <v>2.9629629629629631E-2</v>
      </c>
      <c r="H35" s="24"/>
      <c r="I35" s="10"/>
    </row>
    <row r="36" spans="1:11" ht="135" customHeight="1" x14ac:dyDescent="0.25">
      <c r="A36" s="3" t="s">
        <v>65</v>
      </c>
      <c r="B36" s="3" t="s">
        <v>126</v>
      </c>
      <c r="C36" s="31" t="s">
        <v>110</v>
      </c>
      <c r="D36" s="9">
        <v>10</v>
      </c>
      <c r="E36" s="5"/>
      <c r="F36" s="5">
        <f t="shared" ref="F36" si="10">D36/$D$31</f>
        <v>4.6511627906976744E-2</v>
      </c>
      <c r="G36" s="5">
        <f t="shared" ref="G36" si="11">D36/$M$1</f>
        <v>1.4814814814814815E-2</v>
      </c>
      <c r="H36" s="24"/>
      <c r="I36" s="10"/>
      <c r="J36" s="12" t="s">
        <v>111</v>
      </c>
      <c r="K36" s="12" t="s">
        <v>113</v>
      </c>
    </row>
    <row r="37" spans="1:11" ht="116.25" customHeight="1" x14ac:dyDescent="0.25">
      <c r="A37" s="3" t="s">
        <v>63</v>
      </c>
      <c r="B37" s="3" t="s">
        <v>64</v>
      </c>
      <c r="C37" s="31" t="s">
        <v>105</v>
      </c>
      <c r="D37" s="9">
        <v>45</v>
      </c>
      <c r="E37" s="5"/>
      <c r="F37" s="5">
        <f t="shared" si="9"/>
        <v>0.20930232558139536</v>
      </c>
      <c r="G37" s="5">
        <f t="shared" si="8"/>
        <v>6.6666666666666666E-2</v>
      </c>
      <c r="H37" s="24"/>
      <c r="I37" s="10"/>
      <c r="J37" s="12" t="s">
        <v>112</v>
      </c>
      <c r="K37" s="12" t="s">
        <v>114</v>
      </c>
    </row>
    <row r="38" spans="1:11" ht="75" customHeight="1" x14ac:dyDescent="0.25">
      <c r="A38" s="3" t="s">
        <v>66</v>
      </c>
      <c r="B38" s="3" t="s">
        <v>67</v>
      </c>
      <c r="C38" s="3" t="s">
        <v>68</v>
      </c>
      <c r="D38" s="9">
        <v>20</v>
      </c>
      <c r="E38" s="5"/>
      <c r="F38" s="5">
        <f t="shared" si="9"/>
        <v>9.3023255813953487E-2</v>
      </c>
      <c r="G38" s="5">
        <f t="shared" si="8"/>
        <v>2.9629629629629631E-2</v>
      </c>
      <c r="H38" s="24"/>
      <c r="I38" s="10"/>
    </row>
    <row r="39" spans="1:11" ht="143.25" customHeight="1" x14ac:dyDescent="0.25">
      <c r="A39" s="3" t="s">
        <v>69</v>
      </c>
      <c r="B39" s="3" t="s">
        <v>106</v>
      </c>
      <c r="C39" s="3" t="s">
        <v>127</v>
      </c>
      <c r="D39" s="9">
        <v>60</v>
      </c>
      <c r="E39" s="5"/>
      <c r="F39" s="5">
        <f t="shared" si="9"/>
        <v>0.27906976744186046</v>
      </c>
      <c r="G39" s="5">
        <f t="shared" si="8"/>
        <v>8.8888888888888892E-2</v>
      </c>
      <c r="H39" s="24"/>
      <c r="I39" s="10"/>
      <c r="J39" s="12" t="s">
        <v>116</v>
      </c>
    </row>
    <row r="40" spans="1:11" ht="128.25" customHeight="1" x14ac:dyDescent="0.25">
      <c r="A40" s="32" t="s">
        <v>107</v>
      </c>
      <c r="B40" s="3" t="s">
        <v>76</v>
      </c>
      <c r="C40" s="3" t="s">
        <v>128</v>
      </c>
      <c r="D40" s="200" t="s">
        <v>90</v>
      </c>
      <c r="E40" s="9">
        <v>20</v>
      </c>
      <c r="F40" s="5"/>
      <c r="G40" s="5"/>
      <c r="H40" s="24"/>
      <c r="I40" s="10"/>
    </row>
    <row r="41" spans="1:11" ht="103.5" customHeight="1" x14ac:dyDescent="0.25">
      <c r="A41" s="32" t="s">
        <v>108</v>
      </c>
      <c r="B41" s="3" t="s">
        <v>74</v>
      </c>
      <c r="C41" s="3" t="s">
        <v>75</v>
      </c>
      <c r="D41" s="201"/>
      <c r="E41" s="9">
        <v>20</v>
      </c>
      <c r="F41" s="5"/>
      <c r="G41" s="5"/>
      <c r="H41" s="24"/>
      <c r="I41" s="10"/>
    </row>
    <row r="42" spans="1:11" ht="149.25" customHeight="1" x14ac:dyDescent="0.25">
      <c r="A42" s="28" t="s">
        <v>117</v>
      </c>
      <c r="B42" s="3" t="s">
        <v>72</v>
      </c>
      <c r="C42" s="3" t="s">
        <v>73</v>
      </c>
      <c r="D42" s="201"/>
      <c r="E42" s="9">
        <v>20</v>
      </c>
      <c r="F42" s="5"/>
      <c r="G42" s="5"/>
      <c r="H42" s="24"/>
      <c r="I42" s="10"/>
    </row>
    <row r="43" spans="1:11" ht="103.5" customHeight="1" x14ac:dyDescent="0.25">
      <c r="A43" s="28" t="s">
        <v>118</v>
      </c>
      <c r="B43" s="3" t="s">
        <v>70</v>
      </c>
      <c r="C43" s="3" t="s">
        <v>71</v>
      </c>
      <c r="D43" s="201"/>
      <c r="E43" s="9">
        <v>20</v>
      </c>
      <c r="F43" s="5"/>
      <c r="G43" s="5"/>
      <c r="H43" s="24"/>
      <c r="I43" s="10"/>
    </row>
    <row r="44" spans="1:11" ht="75" customHeight="1" x14ac:dyDescent="0.25">
      <c r="A44" s="28" t="s">
        <v>119</v>
      </c>
      <c r="B44" s="3" t="s">
        <v>72</v>
      </c>
      <c r="C44" s="3" t="s">
        <v>77</v>
      </c>
      <c r="D44" s="201"/>
      <c r="E44" s="9">
        <v>20</v>
      </c>
      <c r="F44" s="5"/>
      <c r="G44" s="5"/>
      <c r="H44" s="24"/>
      <c r="I44" s="10"/>
    </row>
    <row r="45" spans="1:11" ht="112.5" customHeight="1" x14ac:dyDescent="0.25">
      <c r="A45" s="28" t="s">
        <v>120</v>
      </c>
      <c r="B45" s="3" t="s">
        <v>72</v>
      </c>
      <c r="C45" s="3" t="s">
        <v>78</v>
      </c>
      <c r="D45" s="202"/>
      <c r="E45" s="9">
        <v>20</v>
      </c>
      <c r="F45" s="5"/>
      <c r="G45" s="5"/>
      <c r="H45" s="24"/>
      <c r="I45" s="10"/>
    </row>
    <row r="46" spans="1:11" x14ac:dyDescent="0.25">
      <c r="A46" s="15"/>
    </row>
    <row r="47" spans="1:11" x14ac:dyDescent="0.25">
      <c r="A47" s="15"/>
    </row>
    <row r="48" spans="1:11" x14ac:dyDescent="0.25">
      <c r="A48" s="15"/>
    </row>
    <row r="49" spans="1:1" x14ac:dyDescent="0.25">
      <c r="A49" s="15"/>
    </row>
    <row r="50" spans="1:1" x14ac:dyDescent="0.25">
      <c r="A50" s="15"/>
    </row>
    <row r="51" spans="1:1" x14ac:dyDescent="0.25">
      <c r="A51" s="15"/>
    </row>
  </sheetData>
  <customSheetViews>
    <customSheetView guid="{021C8937-E5DC-4EEC-B1B0-5D0A045D3A93}" scale="60" showPageBreaks="1" fitToPage="1" printArea="1" state="hidden" view="pageBreakPreview" topLeftCell="A25">
      <selection activeCell="M29" sqref="M29"/>
      <pageMargins left="0.25" right="0.25" top="0.75" bottom="0.75" header="0.3" footer="0.3"/>
      <pageSetup scale="65" fitToHeight="0" orientation="landscape" r:id="rId1"/>
    </customSheetView>
    <customSheetView guid="{C62255E3-4BBD-4D52-9A28-B09036565113}" scale="60" showPageBreaks="1" fitToPage="1" printArea="1" state="hidden" view="pageBreakPreview" topLeftCell="A25">
      <selection activeCell="H35" sqref="H35"/>
      <pageMargins left="0.25" right="0.25" top="0.75" bottom="0.75" header="0.3" footer="0.3"/>
      <pageSetup scale="63" fitToHeight="0" orientation="landscape" r:id="rId2"/>
    </customSheetView>
    <customSheetView guid="{1F1C7B1E-6480-443B-8699-8DB4E2051728}" scale="60" showPageBreaks="1" fitToPage="1" printArea="1" state="hidden" view="pageBreakPreview" topLeftCell="A25">
      <selection activeCell="H35" sqref="H35"/>
      <pageMargins left="0.25" right="0.25" top="0.75" bottom="0.75" header="0.3" footer="0.3"/>
      <pageSetup scale="64" fitToHeight="0" orientation="landscape" r:id="rId3"/>
    </customSheetView>
  </customSheetViews>
  <mergeCells count="1">
    <mergeCell ref="D40:D45"/>
  </mergeCells>
  <pageMargins left="0.25" right="0.25" top="0.75" bottom="0.75" header="0.3" footer="0.3"/>
  <pageSetup scale="64" fitToHeight="0" orientation="landscape"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a4ced2d-5219-43cd-a701-ae343c8be8b7" xsi:nil="true"/>
    <lcf76f155ced4ddcb4097134ff3c332f xmlns="022661e0-d27d-4d2a-b12a-2ab83cfded3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16328B7EE153B41B4D0393C24F90FE6" ma:contentTypeVersion="13" ma:contentTypeDescription="Create a new document." ma:contentTypeScope="" ma:versionID="31f39ab99e6ed0adea4c9fee01638b28">
  <xsd:schema xmlns:xsd="http://www.w3.org/2001/XMLSchema" xmlns:xs="http://www.w3.org/2001/XMLSchema" xmlns:p="http://schemas.microsoft.com/office/2006/metadata/properties" xmlns:ns2="022661e0-d27d-4d2a-b12a-2ab83cfded33" xmlns:ns3="2a4ced2d-5219-43cd-a701-ae343c8be8b7" targetNamespace="http://schemas.microsoft.com/office/2006/metadata/properties" ma:root="true" ma:fieldsID="0b60cb9415453d71134c101052d22ac7" ns2:_="" ns3:_="">
    <xsd:import namespace="022661e0-d27d-4d2a-b12a-2ab83cfded33"/>
    <xsd:import namespace="2a4ced2d-5219-43cd-a701-ae343c8be8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2661e0-d27d-4d2a-b12a-2ab83cfded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MediaServiceBillingMetadata" ma:index="16" nillable="true" ma:displayName="MediaServiceBillingMetadata" ma:hidden="true" ma:internalName="MediaServiceBillingMetadata" ma:readOnly="true">
      <xsd:simpleType>
        <xsd:restriction base="dms:Note"/>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dbc23296-6d79-42ba-b0ab-0a03bcbd5cb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4ced2d-5219-43cd-a701-ae343c8be8b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adc1042b-699d-4a1a-b23e-31e842252a05}" ma:internalName="TaxCatchAll" ma:showField="CatchAllData" ma:web="2a4ced2d-5219-43cd-a701-ae343c8be8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C535ED-D68D-4549-AAE4-D2A3B1DF7A22}">
  <ds:schemaRefs>
    <ds:schemaRef ds:uri="http://schemas.microsoft.com/office/2006/metadata/properties"/>
    <ds:schemaRef ds:uri="http://schemas.microsoft.com/office/infopath/2007/PartnerControls"/>
    <ds:schemaRef ds:uri="2a4ced2d-5219-43cd-a701-ae343c8be8b7"/>
    <ds:schemaRef ds:uri="022661e0-d27d-4d2a-b12a-2ab83cfded33"/>
  </ds:schemaRefs>
</ds:datastoreItem>
</file>

<file path=customXml/itemProps2.xml><?xml version="1.0" encoding="utf-8"?>
<ds:datastoreItem xmlns:ds="http://schemas.openxmlformats.org/officeDocument/2006/customXml" ds:itemID="{F721C844-E506-4C18-9772-9EB3039F6156}">
  <ds:schemaRefs>
    <ds:schemaRef ds:uri="http://schemas.microsoft.com/sharepoint/v3/contenttype/forms"/>
  </ds:schemaRefs>
</ds:datastoreItem>
</file>

<file path=customXml/itemProps3.xml><?xml version="1.0" encoding="utf-8"?>
<ds:datastoreItem xmlns:ds="http://schemas.openxmlformats.org/officeDocument/2006/customXml" ds:itemID="{BEE73BF9-0B4A-481D-BA55-FAED344DAE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2661e0-d27d-4d2a-b12a-2ab83cfded33"/>
    <ds:schemaRef ds:uri="2a4ced2d-5219-43cd-a701-ae343c8be8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Evaluate Score Proportion</vt:lpstr>
      <vt:lpstr>1. Audit Entry Form</vt:lpstr>
      <vt:lpstr>2. Cover Sheet</vt:lpstr>
      <vt:lpstr>3. Mgment - Training - Programs</vt:lpstr>
      <vt:lpstr>4. Hatchery BMP</vt:lpstr>
      <vt:lpstr>Mock Audit for Points</vt:lpstr>
      <vt:lpstr>'2. Cover Sheet'!Print_Area</vt:lpstr>
      <vt:lpstr>'3. Mgment - Training - Programs'!Print_Area</vt:lpstr>
      <vt:lpstr>'4. Hatchery BMP'!Print_Area</vt:lpstr>
      <vt:lpstr>'Mock Audit for Points'!Print_Area</vt:lpstr>
      <vt:lpstr>'3. Mgment - Training - Programs'!Print_Titles</vt:lpstr>
      <vt:lpstr>'4. Hatchery BMP'!Print_Titles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Addison Murtha</cp:lastModifiedBy>
  <cp:lastPrinted>2021-10-08T19:56:52Z</cp:lastPrinted>
  <dcterms:created xsi:type="dcterms:W3CDTF">2014-06-06T15:01:41Z</dcterms:created>
  <dcterms:modified xsi:type="dcterms:W3CDTF">2026-06-30T14:56:36Z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0x010100716328B7EE153B41B4D0393C24F90FE6</vt:lpwstr>
  </property>
  <property fmtid="{D5CDD505-2E9C-101B-9397-08002B2CF9AE}" pid="3" name="MediaServiceImageTags">
    <vt:lpwstr/>
  </property>
</Properties>
</file>