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ationalturkeyfederation.sharepoint.com/sites/NTF/Shared Documents/Addison Murtha/Audit/"/>
    </mc:Choice>
  </mc:AlternateContent>
  <xr:revisionPtr revIDLastSave="48" documentId="8_{0A66D7E3-0266-4322-9C4C-DF47E931F529}" xr6:coauthVersionLast="47" xr6:coauthVersionMax="47" xr10:uidLastSave="{51A320D1-5467-4074-A452-2F244A94ED81}"/>
  <workbookProtection workbookAlgorithmName="SHA-512" workbookHashValue="X7rlx9VSsFAUfHOhghdQ4hqTurzjDhC8gJ+qQOpwEy769UOi6Tl0aP4f8jwUvZCiPGMn/EnhvJ5BP+C5tbDJaA==" workbookSaltValue="UA4uaGE4mEBX6xDXBTQPhQ==" workbookSpinCount="100000" lockStructure="1"/>
  <bookViews>
    <workbookView xWindow="-110" yWindow="-110" windowWidth="19420" windowHeight="10300" tabRatio="790" firstSheet="1" activeTab="2" xr2:uid="{00000000-000D-0000-FFFF-FFFF00000000}"/>
  </bookViews>
  <sheets>
    <sheet name="Revised Overview" sheetId="1" state="hidden" r:id="rId1"/>
    <sheet name="1. Audit Entry Form" sheetId="2" r:id="rId2"/>
    <sheet name="2. Audit Cover Sheet" sheetId="3" r:id="rId3"/>
    <sheet name="3. Mgment - Training" sheetId="4" r:id="rId4"/>
    <sheet name="4. Holding Yards" sheetId="5" r:id="rId5"/>
    <sheet name="5. Slaughter - Failure Items" sheetId="8" r:id="rId6"/>
  </sheets>
  <definedNames>
    <definedName name="_xlnm.Print_Area" localSheetId="2">'2. Audit Cover Sheet'!$A$1:$N$35</definedName>
    <definedName name="_xlnm.Print_Area" localSheetId="3">'3. Mgment - Training'!$A$1:$I$10</definedName>
    <definedName name="_xlnm.Print_Area" localSheetId="4">'4. Holding Yards'!$A$1:$I$8</definedName>
    <definedName name="_xlnm.Print_Area" localSheetId="5">'5. Slaughter - Failure Items'!$A$1:$I$14</definedName>
    <definedName name="_xlnm.Print_Titles" localSheetId="3">'3. Mgment - Training'!$1:$1</definedName>
    <definedName name="_xlnm.Print_Titles" localSheetId="4">'4. Holding Yards'!$1:$1</definedName>
    <definedName name="_xlnm.Print_Titles" localSheetId="5">'5. Slaughter - Failure Items'!$1:$1</definedName>
    <definedName name="Z_021C8937_E5DC_4EEC_B1B0_5D0A045D3A93_.wvu.Cols" localSheetId="3" hidden="1">'3. Mgment - Training'!$E:$G,'3. Mgment - Training'!$L:$O</definedName>
    <definedName name="Z_021C8937_E5DC_4EEC_B1B0_5D0A045D3A93_.wvu.Cols" localSheetId="4" hidden="1">'4. Holding Yards'!$E:$G,'4. Holding Yards'!$M:$M</definedName>
    <definedName name="Z_021C8937_E5DC_4EEC_B1B0_5D0A045D3A93_.wvu.Cols" localSheetId="5" hidden="1">'5. Slaughter - Failure Items'!$E:$G,'5. Slaughter - Failure Items'!$M:$M</definedName>
    <definedName name="Z_021C8937_E5DC_4EEC_B1B0_5D0A045D3A93_.wvu.PrintArea" localSheetId="2" hidden="1">'2. Audit Cover Sheet'!$A$1:$N$34</definedName>
    <definedName name="Z_021C8937_E5DC_4EEC_B1B0_5D0A045D3A93_.wvu.PrintArea" localSheetId="3" hidden="1">'3. Mgment - Training'!$A$1:$I$10</definedName>
    <definedName name="Z_021C8937_E5DC_4EEC_B1B0_5D0A045D3A93_.wvu.PrintArea" localSheetId="4" hidden="1">'4. Holding Yards'!$A$1:$I$8</definedName>
    <definedName name="Z_021C8937_E5DC_4EEC_B1B0_5D0A045D3A93_.wvu.PrintArea" localSheetId="5" hidden="1">'5. Slaughter - Failure Items'!$A$1:$I$14</definedName>
    <definedName name="Z_021C8937_E5DC_4EEC_B1B0_5D0A045D3A93_.wvu.PrintTitles" localSheetId="3" hidden="1">'3. Mgment - Training'!$1:$1</definedName>
    <definedName name="Z_021C8937_E5DC_4EEC_B1B0_5D0A045D3A93_.wvu.PrintTitles" localSheetId="4" hidden="1">'4. Holding Yards'!$1:$1</definedName>
    <definedName name="Z_021C8937_E5DC_4EEC_B1B0_5D0A045D3A93_.wvu.PrintTitles" localSheetId="5" hidden="1">'5. Slaughter - Failure Items'!$1:$1</definedName>
    <definedName name="Z_1F1C7B1E_6480_443B_8699_8DB4E2051728_.wvu.Cols" localSheetId="3" hidden="1">'3. Mgment - Training'!$E:$G,'3. Mgment - Training'!$L:$O</definedName>
    <definedName name="Z_1F1C7B1E_6480_443B_8699_8DB4E2051728_.wvu.Cols" localSheetId="4" hidden="1">'4. Holding Yards'!$E:$G,'4. Holding Yards'!$M:$M</definedName>
    <definedName name="Z_1F1C7B1E_6480_443B_8699_8DB4E2051728_.wvu.Cols" localSheetId="5" hidden="1">'5. Slaughter - Failure Items'!$E:$G,'5. Slaughter - Failure Items'!$M:$M</definedName>
    <definedName name="Z_1F1C7B1E_6480_443B_8699_8DB4E2051728_.wvu.PrintArea" localSheetId="2" hidden="1">'2. Audit Cover Sheet'!$A$1:$N$34</definedName>
    <definedName name="Z_1F1C7B1E_6480_443B_8699_8DB4E2051728_.wvu.PrintArea" localSheetId="3" hidden="1">'3. Mgment - Training'!$A$1:$I$10</definedName>
    <definedName name="Z_1F1C7B1E_6480_443B_8699_8DB4E2051728_.wvu.PrintArea" localSheetId="4" hidden="1">'4. Holding Yards'!$A$1:$I$8</definedName>
    <definedName name="Z_1F1C7B1E_6480_443B_8699_8DB4E2051728_.wvu.PrintArea" localSheetId="5" hidden="1">'5. Slaughter - Failure Items'!$A$1:$I$14</definedName>
    <definedName name="Z_1F1C7B1E_6480_443B_8699_8DB4E2051728_.wvu.PrintTitles" localSheetId="3" hidden="1">'3. Mgment - Training'!$1:$1</definedName>
    <definedName name="Z_1F1C7B1E_6480_443B_8699_8DB4E2051728_.wvu.PrintTitles" localSheetId="4" hidden="1">'4. Holding Yards'!$1:$1</definedName>
    <definedName name="Z_1F1C7B1E_6480_443B_8699_8DB4E2051728_.wvu.PrintTitles" localSheetId="5" hidden="1">'5. Slaughter - Failure Items'!$1:$1</definedName>
    <definedName name="Z_C62255E3_4BBD_4D52_9A28_B09036565113_.wvu.Cols" localSheetId="3" hidden="1">'3. Mgment - Training'!$E:$G,'3. Mgment - Training'!$L:$O</definedName>
    <definedName name="Z_C62255E3_4BBD_4D52_9A28_B09036565113_.wvu.Cols" localSheetId="4" hidden="1">'4. Holding Yards'!$E:$G,'4. Holding Yards'!$M:$M</definedName>
    <definedName name="Z_C62255E3_4BBD_4D52_9A28_B09036565113_.wvu.Cols" localSheetId="5" hidden="1">'5. Slaughter - Failure Items'!$E:$G,'5. Slaughter - Failure Items'!$M:$M</definedName>
    <definedName name="Z_C62255E3_4BBD_4D52_9A28_B09036565113_.wvu.PrintArea" localSheetId="2" hidden="1">'2. Audit Cover Sheet'!$A$1:$N$34</definedName>
    <definedName name="Z_C62255E3_4BBD_4D52_9A28_B09036565113_.wvu.PrintArea" localSheetId="3" hidden="1">'3. Mgment - Training'!$A$1:$I$10</definedName>
    <definedName name="Z_C62255E3_4BBD_4D52_9A28_B09036565113_.wvu.PrintArea" localSheetId="4" hidden="1">'4. Holding Yards'!$A$1:$I$8</definedName>
    <definedName name="Z_C62255E3_4BBD_4D52_9A28_B09036565113_.wvu.PrintArea" localSheetId="5" hidden="1">'5. Slaughter - Failure Items'!$A$1:$I$14</definedName>
    <definedName name="Z_C62255E3_4BBD_4D52_9A28_B09036565113_.wvu.PrintTitles" localSheetId="3" hidden="1">'3. Mgment - Training'!$1:$1</definedName>
    <definedName name="Z_C62255E3_4BBD_4D52_9A28_B09036565113_.wvu.PrintTitles" localSheetId="4" hidden="1">'4. Holding Yards'!$1:$1</definedName>
    <definedName name="Z_C62255E3_4BBD_4D52_9A28_B09036565113_.wvu.PrintTitles" localSheetId="5" hidden="1">'5. Slaughter - Failure Items'!$1:$1</definedName>
  </definedNames>
  <calcPr calcId="191029"/>
  <customWorkbookViews>
    <customWorkbookView name="Link_Tereasa_A - Personal View" guid="{021C8937-E5DC-4EEC-B1B0-5D0A045D3A93}" mergeInterval="0" personalView="1" maximized="1" windowWidth="1596" windowHeight="608" activeSheetId="3"/>
    <customWorkbookView name="temp - Personal View" guid="{C62255E3-4BBD-4D52-9A28-B09036565113}" mergeInterval="0" personalView="1" maximized="1" xWindow="1" yWindow="1" windowWidth="1362" windowHeight="492" activeSheetId="4"/>
    <customWorkbookView name="Windows User - Personal View" guid="{1F1C7B1E-6480-443B-8699-8DB4E2051728}" mergeInterval="0" personalView="1" maximized="1" xWindow="1" yWindow="1" windowWidth="1436" windowHeight="670"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5" i="3" l="1"/>
  <c r="M29" i="2"/>
  <c r="H29" i="2" s="1"/>
  <c r="M35" i="2"/>
  <c r="M33" i="2"/>
  <c r="K27" i="3"/>
  <c r="H7" i="5"/>
  <c r="H2" i="5"/>
  <c r="H2" i="4"/>
  <c r="H2" i="8"/>
  <c r="H3" i="5"/>
  <c r="H9" i="4"/>
  <c r="D29" i="2"/>
  <c r="D30" i="2"/>
  <c r="C29" i="2"/>
  <c r="C30" i="2"/>
  <c r="I3" i="5"/>
  <c r="I10" i="4" l="1"/>
  <c r="K29" i="3"/>
  <c r="I3" i="8"/>
  <c r="C34" i="2"/>
  <c r="H3" i="8"/>
  <c r="M41" i="2" l="1"/>
  <c r="H40" i="2" s="1"/>
  <c r="F39" i="2"/>
  <c r="H39" i="2" s="1"/>
  <c r="C40" i="2"/>
  <c r="C39" i="2"/>
  <c r="H14" i="8"/>
  <c r="H12" i="8"/>
  <c r="H11" i="8"/>
  <c r="H10" i="8"/>
  <c r="H8" i="8"/>
  <c r="D2" i="8" s="1"/>
  <c r="D36" i="2"/>
  <c r="D39" i="2"/>
  <c r="D38" i="2"/>
  <c r="M39" i="2" s="1"/>
  <c r="C38" i="2"/>
  <c r="C37" i="2"/>
  <c r="H10" i="4"/>
  <c r="D2" i="4"/>
  <c r="H3" i="4"/>
  <c r="H4" i="4"/>
  <c r="H5" i="4"/>
  <c r="H9" i="8"/>
  <c r="D8" i="4" l="1"/>
  <c r="I26" i="3" s="1"/>
  <c r="H8" i="4"/>
  <c r="I29" i="3"/>
  <c r="I7" i="8"/>
  <c r="M34" i="2" l="1"/>
  <c r="H34" i="2" l="1"/>
  <c r="C35" i="2" l="1"/>
  <c r="F6" i="8"/>
  <c r="F4" i="8"/>
  <c r="I14" i="8" l="1"/>
  <c r="I11" i="8"/>
  <c r="I9" i="8"/>
  <c r="I8" i="8"/>
  <c r="I8" i="5"/>
  <c r="I6" i="5"/>
  <c r="I5" i="5"/>
  <c r="H7" i="8" l="1"/>
  <c r="H8" i="5"/>
  <c r="H6" i="5"/>
  <c r="H5" i="5"/>
  <c r="H4" i="5"/>
  <c r="K30" i="3" l="1"/>
  <c r="I30" i="3"/>
  <c r="I28" i="3"/>
  <c r="I27" i="3"/>
  <c r="K28" i="3"/>
  <c r="K26" i="3"/>
  <c r="D41" i="2"/>
  <c r="H38" i="2"/>
  <c r="D37" i="2"/>
  <c r="M38" i="2" s="1"/>
  <c r="H37" i="2" s="1"/>
  <c r="M37" i="2"/>
  <c r="D35" i="2"/>
  <c r="M36" i="2" s="1"/>
  <c r="H35" i="2" s="1"/>
  <c r="D33" i="2"/>
  <c r="D32" i="2"/>
  <c r="M32" i="2" s="1"/>
  <c r="D31" i="2"/>
  <c r="M31" i="2" s="1"/>
  <c r="M30" i="2"/>
  <c r="D28" i="2"/>
  <c r="D27" i="2"/>
  <c r="M27" i="2" s="1"/>
  <c r="D26" i="2"/>
  <c r="M26" i="2" s="1"/>
  <c r="D25" i="2"/>
  <c r="M25" i="2" s="1"/>
  <c r="H25" i="2" s="1"/>
  <c r="D24" i="2"/>
  <c r="D23" i="2"/>
  <c r="M23" i="2" s="1"/>
  <c r="H23" i="2" s="1"/>
  <c r="I33" i="3"/>
  <c r="C41" i="2"/>
  <c r="C36" i="2"/>
  <c r="C33" i="2"/>
  <c r="C31" i="2"/>
  <c r="C32" i="2"/>
  <c r="C28" i="2"/>
  <c r="C27" i="2"/>
  <c r="C26" i="2"/>
  <c r="C25" i="2"/>
  <c r="C24" i="2"/>
  <c r="C23" i="2"/>
  <c r="F41" i="2"/>
  <c r="I31" i="3" l="1"/>
  <c r="H30" i="2"/>
  <c r="H26" i="2"/>
  <c r="M24" i="2"/>
  <c r="H24" i="2" s="1"/>
  <c r="M28" i="2"/>
  <c r="H28" i="2" s="1"/>
  <c r="H41" i="2"/>
  <c r="H36" i="2"/>
  <c r="H33" i="2"/>
  <c r="H32" i="2"/>
  <c r="H31" i="2"/>
  <c r="H27" i="2"/>
  <c r="D32" i="1" l="1"/>
  <c r="D31" i="1"/>
  <c r="D30" i="1"/>
  <c r="D29" i="1"/>
  <c r="D28" i="1"/>
  <c r="D27" i="1"/>
  <c r="D26" i="1"/>
  <c r="D25" i="1"/>
  <c r="D24" i="1"/>
  <c r="D23" i="1"/>
  <c r="D22" i="1"/>
  <c r="D21" i="1"/>
  <c r="D20" i="1"/>
  <c r="D19" i="1"/>
  <c r="D18" i="1"/>
  <c r="H7" i="1"/>
  <c r="H6" i="1"/>
  <c r="H5" i="1"/>
  <c r="H4" i="1"/>
  <c r="E30" i="1" l="1"/>
  <c r="E31" i="1"/>
  <c r="E28" i="1"/>
  <c r="E29" i="1"/>
  <c r="E26" i="1"/>
  <c r="E24" i="1"/>
  <c r="E25" i="1"/>
  <c r="E4" i="1"/>
  <c r="E27" i="1"/>
  <c r="E6" i="1"/>
  <c r="B7" i="1"/>
  <c r="B32" i="1" s="1"/>
  <c r="B6" i="1"/>
  <c r="B5" i="1"/>
  <c r="B27" i="1" s="1"/>
  <c r="B4" i="1"/>
  <c r="B3" i="1"/>
  <c r="B2" i="1"/>
  <c r="A6" i="1"/>
  <c r="A4" i="1"/>
  <c r="A2" i="1"/>
  <c r="C32" i="1"/>
  <c r="C31" i="1"/>
  <c r="C30" i="1"/>
  <c r="C29" i="1"/>
  <c r="C28" i="1"/>
  <c r="C27" i="1"/>
  <c r="C26" i="1"/>
  <c r="C25" i="1"/>
  <c r="C24" i="1"/>
  <c r="C23" i="1"/>
  <c r="C21" i="1"/>
  <c r="F14" i="8" l="1"/>
  <c r="F9" i="8"/>
  <c r="F8" i="8"/>
  <c r="F7" i="8"/>
  <c r="M1" i="8"/>
  <c r="I6" i="4" l="1"/>
  <c r="H6" i="4"/>
  <c r="I25" i="3"/>
  <c r="I4" i="4" l="1"/>
  <c r="I5" i="4"/>
  <c r="D15" i="1" l="1"/>
  <c r="C20" i="1"/>
  <c r="C19" i="1"/>
  <c r="F25" i="1" l="1"/>
  <c r="F22" i="1"/>
  <c r="F18" i="1"/>
  <c r="F24" i="1"/>
  <c r="F26" i="1"/>
  <c r="F31" i="1"/>
  <c r="F23" i="1"/>
  <c r="F30" i="1"/>
  <c r="F29" i="1"/>
  <c r="F21" i="1"/>
  <c r="F28" i="1"/>
  <c r="F20" i="1"/>
  <c r="F27" i="1"/>
  <c r="F19" i="1"/>
  <c r="F32" i="1"/>
  <c r="F6" i="1"/>
  <c r="F4" i="1"/>
  <c r="C22" i="1"/>
  <c r="I9" i="4" l="1"/>
  <c r="I3" i="4"/>
  <c r="D21" i="3"/>
  <c r="E19" i="3"/>
  <c r="L17" i="3"/>
  <c r="C17" i="3"/>
  <c r="L15" i="3"/>
  <c r="C15" i="3"/>
  <c r="L13" i="3"/>
  <c r="B13" i="3"/>
  <c r="A28" i="1" l="1"/>
  <c r="A18" i="1"/>
  <c r="B28" i="1"/>
  <c r="B24" i="1"/>
  <c r="B22" i="1"/>
  <c r="B18" i="1"/>
  <c r="M29" i="3" l="1"/>
  <c r="K31" i="3"/>
  <c r="M27" i="3"/>
  <c r="F8" i="5"/>
  <c r="C18" i="1"/>
  <c r="H3" i="1"/>
  <c r="E23" i="1" l="1"/>
  <c r="E22" i="1"/>
  <c r="M26" i="3"/>
  <c r="F10" i="4"/>
  <c r="F6" i="5"/>
  <c r="M1" i="5"/>
  <c r="M2" i="4" s="1"/>
  <c r="F3" i="4"/>
  <c r="H2" i="1"/>
  <c r="F9" i="4"/>
  <c r="F4" i="5"/>
  <c r="M1" i="4"/>
  <c r="E11" i="1" l="1"/>
  <c r="E20" i="1"/>
  <c r="H11" i="1"/>
  <c r="E21" i="1"/>
  <c r="E18" i="1"/>
  <c r="E19" i="1"/>
  <c r="M3" i="4"/>
  <c r="M28" i="3"/>
  <c r="E2" i="1"/>
  <c r="E8" i="4"/>
  <c r="E2" i="4"/>
  <c r="G4" i="8" l="1"/>
  <c r="G6" i="8"/>
  <c r="I7" i="1"/>
  <c r="I6" i="1"/>
  <c r="D16" i="1"/>
  <c r="I5" i="1"/>
  <c r="I4" i="1"/>
  <c r="G9" i="8"/>
  <c r="G8" i="8"/>
  <c r="G7" i="8"/>
  <c r="G14" i="8"/>
  <c r="G6" i="5"/>
  <c r="G8" i="5"/>
  <c r="G9" i="4"/>
  <c r="G3" i="4"/>
  <c r="G4" i="5"/>
  <c r="G10" i="4"/>
  <c r="M25" i="3"/>
  <c r="M31" i="3"/>
  <c r="F2" i="1"/>
  <c r="F11" i="1" s="1"/>
  <c r="I2" i="1"/>
  <c r="I3" i="1"/>
  <c r="I1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Link_Tereasa_A</author>
  </authors>
  <commentList>
    <comment ref="H1" authorId="0" shapeId="0" xr:uid="{00000000-0006-0000-0300-000001000000}">
      <text>
        <r>
          <rPr>
            <b/>
            <sz val="8"/>
            <color indexed="81"/>
            <rFont val="Tahoma"/>
            <family val="2"/>
          </rPr>
          <t>Link_Tereasa_A:</t>
        </r>
        <r>
          <rPr>
            <sz val="8"/>
            <color indexed="81"/>
            <rFont val="Tahoma"/>
            <family val="2"/>
          </rPr>
          <t xml:space="preserve">
Enter in your score for each item in the blue shaded box. Comment if points are deducted
</t>
        </r>
      </text>
    </comment>
  </commentList>
</comments>
</file>

<file path=xl/sharedStrings.xml><?xml version="1.0" encoding="utf-8"?>
<sst xmlns="http://schemas.openxmlformats.org/spreadsheetml/2006/main" count="181" uniqueCount="156">
  <si>
    <t>Area</t>
  </si>
  <si>
    <t>Guideline</t>
  </si>
  <si>
    <t>Measurement\Verification</t>
  </si>
  <si>
    <t>Max Score</t>
  </si>
  <si>
    <t>Facility Score</t>
  </si>
  <si>
    <t>Comments</t>
  </si>
  <si>
    <t>Designated person or management group in charge of animal welfare practices.</t>
  </si>
  <si>
    <t>Identify designated person or management group</t>
  </si>
  <si>
    <t>Proportion of All Audit Points Assigned in This AREA</t>
  </si>
  <si>
    <t>Possible Points for Area</t>
  </si>
  <si>
    <t>Each Area is This % Of All Points on Audit</t>
  </si>
  <si>
    <t>Proportion of Area Points Assigned to This Single Item</t>
  </si>
  <si>
    <t>Proportion of All Audit Points Assigned to This Single Item</t>
  </si>
  <si>
    <t>Training</t>
  </si>
  <si>
    <t>Management</t>
  </si>
  <si>
    <t>CATEGORY</t>
  </si>
  <si>
    <t>Mgmt</t>
  </si>
  <si>
    <t>BMP</t>
  </si>
  <si>
    <t>TL</t>
  </si>
  <si>
    <t>Possible Points for Category</t>
  </si>
  <si>
    <t>Category</t>
  </si>
  <si>
    <t>Each Category is This % of All Points on Audit</t>
  </si>
  <si>
    <t>TOTAL POINTS - check against each item</t>
  </si>
  <si>
    <t>Score check should = 0</t>
  </si>
  <si>
    <t>TOTAL POINTS ON AUDIT</t>
  </si>
  <si>
    <t>Individual Audit Item</t>
  </si>
  <si>
    <t>AREA</t>
  </si>
  <si>
    <t>NATIONAL TURKEY FEDERATION</t>
  </si>
  <si>
    <t>The following checklist is provided to assist turkey companies in complying with the Animal Welfare Guidelines recommended by the National Turkey Federation and voluntarily adopted by this Company.</t>
  </si>
  <si>
    <t>Audit Date:</t>
  </si>
  <si>
    <t>Company Address:</t>
  </si>
  <si>
    <t>Company Phone:</t>
  </si>
  <si>
    <t>Company Contact:</t>
  </si>
  <si>
    <t>Position:</t>
  </si>
  <si>
    <t>Company:</t>
  </si>
  <si>
    <t>This audit applies to the following Company, including the listed complexes and/or facilities:</t>
  </si>
  <si>
    <t>List Complexes/Facilities Used in Audit:</t>
  </si>
  <si>
    <t>Maximum Score</t>
  </si>
  <si>
    <t>Percent</t>
  </si>
  <si>
    <t>TOTALS</t>
  </si>
  <si>
    <t>Audit Date</t>
  </si>
  <si>
    <t>Company Phone</t>
  </si>
  <si>
    <t>Contact Position</t>
  </si>
  <si>
    <t>List of Complexes or Facilities in Audit</t>
  </si>
  <si>
    <t>Auditor and Title</t>
  </si>
  <si>
    <t>Auditor Name and Title:</t>
  </si>
  <si>
    <t>AUTO FAIL ITEM</t>
  </si>
  <si>
    <t>SCORE CHECK</t>
  </si>
  <si>
    <t>AUTO FAIL WAS RECORDED DUE TO MAJOR NON-CONFORMANCE IN:</t>
  </si>
  <si>
    <t>AUDIT ITEM:</t>
  </si>
  <si>
    <t>2.2  Euthanasia Training and Documentation</t>
  </si>
  <si>
    <t>No willful acts of abuse are tolerated</t>
  </si>
  <si>
    <t>% OF POINTS ALLOWED</t>
  </si>
  <si>
    <t>YOUR SCORE</t>
  </si>
  <si>
    <r>
      <t xml:space="preserve">Throughout the course of the audit no willful acts of abuse are observed.  This includes but is not limited to kicking, throwing, or hitting birds.  </t>
    </r>
    <r>
      <rPr>
        <b/>
        <u/>
        <sz val="10"/>
        <rFont val="Arial"/>
        <family val="2"/>
      </rPr>
      <t>THIS IS A MAJOR NON-CONFORMANCE AND WILL RESULT IN AUTOMATIC FAILURE OF THE AUDIT.</t>
    </r>
  </si>
  <si>
    <t>1.0 Management</t>
  </si>
  <si>
    <t>2.0 Training</t>
  </si>
  <si>
    <t>2.1  Poultry Welfare Training and Documentation</t>
  </si>
  <si>
    <t>Automatic Failure Items</t>
  </si>
  <si>
    <t>AUDITOR COMMENTS</t>
  </si>
  <si>
    <t>(Will only fill in if an auto failure occurred - audit fails regardless of previous items checked, if indicated)</t>
  </si>
  <si>
    <t>SECTION 1</t>
  </si>
  <si>
    <t>Complete the Company information in Section 1</t>
  </si>
  <si>
    <t>SECTION 2</t>
  </si>
  <si>
    <t>Complete the audit scoring and comments in Section 2 ON THIS PAGE. Blank forms can be printed and used manually.</t>
  </si>
  <si>
    <t>Enter in the audit score for each item - and any comments to the right in the "AUDITOR COMMENTS" section</t>
  </si>
  <si>
    <t>All cells in the "Score Check" column should read "Score OK" if there are no math errors.</t>
  </si>
  <si>
    <t>All scores and comments will show up on the printable sections of the audit (Tabs 3, 4) as well as the Company information and summary on the Cover Sheet (Tab 2)</t>
  </si>
  <si>
    <t>Company Name</t>
  </si>
  <si>
    <t>Company Address (Street, City, State)</t>
  </si>
  <si>
    <t>Company Contact Person</t>
  </si>
  <si>
    <t>ASSIGNED SCORE</t>
  </si>
  <si>
    <t xml:space="preserve">Run MACRO "Ctrl+c" to clear this worksheet. </t>
  </si>
  <si>
    <t>Select "File - Save As" to save this file to your personal folder.</t>
  </si>
  <si>
    <t>TURKEY SLAUGHTER ANIMAL CARE AUDIT CHECKLIST</t>
  </si>
  <si>
    <t>Turkey In-Plant Animal Care Audit Checklist</t>
  </si>
  <si>
    <t>Turkey Slaughter and Processing</t>
  </si>
  <si>
    <t>Management and Training</t>
  </si>
  <si>
    <t>Holding Yards</t>
  </si>
  <si>
    <t>Equipment &amp; Seasonal Modification</t>
  </si>
  <si>
    <t>Slaughter</t>
  </si>
  <si>
    <t>1.2  Emergency Response Plan</t>
  </si>
  <si>
    <t>1.4  Animal Abuse Reporting</t>
  </si>
  <si>
    <t>On-site individual is responsible for live haul yard.</t>
  </si>
  <si>
    <t>3.0 Holding Yards</t>
  </si>
  <si>
    <t>5.0 Slaughter</t>
  </si>
  <si>
    <t>Personnel and equipment handle birds in a manner that minimizes broken wings.</t>
  </si>
  <si>
    <t>Birds suspended by both legs, backs toward hanger.</t>
  </si>
  <si>
    <t>Birds should be insensible after stun</t>
  </si>
  <si>
    <t>Birds should be dead before entering scalder.</t>
  </si>
  <si>
    <t>6.0 Automatic Failure Items</t>
  </si>
  <si>
    <t>6.1  Acts of Willful Abuse</t>
  </si>
  <si>
    <t>Maximum consistent with good slaughter practice.</t>
  </si>
  <si>
    <t>Holding Yards and Equipment</t>
  </si>
  <si>
    <t>Possible Points for Item</t>
  </si>
  <si>
    <t>Points for This Single Item are % of Audit Points for Area</t>
  </si>
  <si>
    <t>Points For This Single Item are % of ALL AUDIT POINTS</t>
  </si>
  <si>
    <t>Print pages on the following tabs: 2. Audit Cover Sheet, 3. Mgment - Training, 4. Holding Yards, 5. Slaughter - Failure Items. Print ranges are set up, select your printer.</t>
  </si>
  <si>
    <t>IF THE AUDITOR OBSERVES A WILLFUL ACT OF ABUSE, RECORD AS "YES" UNDER ITEM 6.1. The Audit stops at that point.  If no auto-fail items are observed, mark "NO".</t>
  </si>
  <si>
    <t>4.1  Seasonal Accommodation / Ventilation</t>
  </si>
  <si>
    <t>1.1  Management Commitment to Welfare</t>
  </si>
  <si>
    <t>1.3  In-Plant Euthanasia</t>
  </si>
  <si>
    <t>A current sufficient to induce insensibility in all birds must be used</t>
  </si>
  <si>
    <t>A gas concentration sufficient to induce insensibility in all birds must be used</t>
  </si>
  <si>
    <t>5.2  Broken Wings (Antemortem)</t>
  </si>
  <si>
    <t>5.3  Unstunned Bird Shackling</t>
  </si>
  <si>
    <t>5.4  Effectiveness of Stun</t>
  </si>
  <si>
    <t>4.0 Seasonal Modification</t>
  </si>
  <si>
    <t xml:space="preserve">Documented training program for any person performing euthanasia. In some cases, the primary slaughter method is the best euthanasia method. Therefore, specific euthanasia training in such cases is N/A. </t>
  </si>
  <si>
    <t>In a sample of 200 unstunned birds, at least 99% of the birds should be correctly positioned in the shackles. This criteria is N/A for Controlled Atmosphere Stunning.</t>
  </si>
  <si>
    <t>1.41 Corrective Actions</t>
  </si>
  <si>
    <t>If company has a reported abuse or welfare concern, there must be a documented corrective action.</t>
  </si>
  <si>
    <t>5.5 Effectiveness of Neck Cutter</t>
  </si>
  <si>
    <t>All birds should have their jugular appropriately cut</t>
  </si>
  <si>
    <t>Birds should be observed after the backup manual cutter. In a sample of 200 birds, 100% of the birds should be correctly cut.</t>
  </si>
  <si>
    <t>The processing plant has a surveillance program that monitors humane handling. This should include but is not limited to the live haul yard, unloading/shackling and stunning. Records are available for review. A documented corrective action is required if the tolerance level is exceeded, and a recheck is required to validate such action was effective.</t>
  </si>
  <si>
    <t>For 5.6 and 6.1, enter "yes" if non-conformance is observed, "no" if not.</t>
  </si>
  <si>
    <t>5.6  Effectiveness of Kill</t>
  </si>
  <si>
    <t>5.7 QA/QC Checks</t>
  </si>
  <si>
    <t xml:space="preserve">If applicable, include in score for 1.4. Verify documented investigation and corrective actions (if needed), at a minimum retraining of offenders if complaint is substantiated </t>
  </si>
  <si>
    <t>Verify the company has a process or method for anonymously reporting abuse and welfare concerns, and that this is known to employees/contractors through their welfare policy and/or training programs.</t>
  </si>
  <si>
    <t>5.1 Stunning System</t>
  </si>
  <si>
    <t>Stunning system is monitored appropriately to induce insensibility in all birds</t>
  </si>
  <si>
    <t>5.1b Electric Stun</t>
  </si>
  <si>
    <t>Salinity is checked and documented at the start of each shift and current checked hourly and documented.</t>
  </si>
  <si>
    <r>
      <t xml:space="preserve">In a sample of 200 birds, there should be no sensible birds entering the scalder. If the plant layout allows, nictitating membrane movement can be evaluated prior to scalder. Auditors can also evaluate birds entering the scalder for signs of struggle as their heads are submerged that indicates a drowning reflex of consciousness. </t>
    </r>
    <r>
      <rPr>
        <b/>
        <u/>
        <sz val="10"/>
        <rFont val="Arial"/>
        <family val="2"/>
      </rPr>
      <t>LIVE BIRDS OBSERVED ENTERING THE SCALDER IS A MAJOR NON-CONFORMANCE AND WILL RESULT IN AUTOMATIC FAILURE OF THE AUDIT.</t>
    </r>
  </si>
  <si>
    <t>In a sample of 200 birds, at least 99% of the birds should be correctly stunned.</t>
  </si>
  <si>
    <r>
      <t xml:space="preserve">Verify plan is in place.  </t>
    </r>
    <r>
      <rPr>
        <b/>
        <u/>
        <sz val="10"/>
        <rFont val="Arial"/>
        <family val="2"/>
      </rPr>
      <t>PRESENCE OF LIVE BIRDS IN ANY FINAL DEAD OR DISPOSAL CONTAINER (DOA BIN) IS A MAJOR NON-CONFORMANCE AND WILL RESULT IN AUTOMATIC FAILURE OF THE AUDIT.</t>
    </r>
  </si>
  <si>
    <r>
      <t xml:space="preserve">Review training program and verify that initial and annual employee and contractor training is documented. Training needs to include topics of "Bird Handling". </t>
    </r>
    <r>
      <rPr>
        <i/>
        <sz val="10"/>
        <rFont val="Arial"/>
        <family val="2"/>
      </rPr>
      <t>The person(s) should be trained prior to handling birds and at least once per calendar year thereafter.</t>
    </r>
  </si>
  <si>
    <t>Company must have a process, by which employees and contractors are able to anonymously report abuse or welfare concerns.</t>
  </si>
  <si>
    <t>The plant has a plan in place to euthanize injured birds according to AVMA Guidelines. In some circumstances, slaughter process will be the most appropriate method of euthanasia.</t>
  </si>
  <si>
    <t>5.1c Controlled Atmosphere (CAS) Stun</t>
  </si>
  <si>
    <t>5.1a Electric Water Bath Stun</t>
  </si>
  <si>
    <t>Minimize hot/cold weather impact as necessary. A written SOP should be available outlining measures and implemented for seasonal temperature changes. This must include an identified position or person responsible for the welfare of turkeys in this area. There should also be guidelines for conditions and temperatures for when fans or misters are to be turned on and off, of other methods of ensuring bird well-being. Monitoring records must be available. If the climate conditions at the time of the audit require action, the auditor should verify actions taken by the company match requirements outlined in the SOP. Ultimately, the turkeys on the trailers must appear comfortable and not in distress</t>
  </si>
  <si>
    <t xml:space="preserve">  Ensure birds are not exhibiting signs of harm or distress. Panting is the natural way that turkeys cool themselves and is not necessarily a sign of distress or harm. Verify seasonal accommodations are being met. </t>
  </si>
  <si>
    <t>The measurement/verification should be determined based on the type of stun system used. These are located in 5.1a, 5.1b, and 5.1c.</t>
  </si>
  <si>
    <t>Current is checked and documented hourly.</t>
  </si>
  <si>
    <t xml:space="preserve">Documented training program for any person handling live birds. Employee training records are available for review. </t>
  </si>
  <si>
    <t>3.2  Yard Holding Times</t>
  </si>
  <si>
    <t>3.3  Live Haul Yard</t>
  </si>
  <si>
    <t>3.4  DOA's</t>
  </si>
  <si>
    <t>3.1  Feed Withdraw</t>
  </si>
  <si>
    <t xml:space="preserve">Withdrawal of feed before processing is necessary for sanitary processing and for improving food safety.   </t>
  </si>
  <si>
    <t xml:space="preserve">Feed withdraw should not exceed 24 hours prior to slaughter. </t>
  </si>
  <si>
    <t>Company should have a written plan for emergency response and recovery, including but not limited to structural damage, natural disasters, live bird transportation emergencies and utility outages..</t>
  </si>
  <si>
    <t xml:space="preserve">Verify the company has a written plan. Verify that employees/contractors/contract growers have access to emergency contacts' phone numbers and that contact names &amp; numbers are up to date.  </t>
  </si>
  <si>
    <r>
      <t>Review training program and verify that initial and annual employee and contractor training is documented</t>
    </r>
    <r>
      <rPr>
        <i/>
        <sz val="10"/>
        <rFont val="Arial"/>
        <family val="2"/>
      </rPr>
      <t>. Employees should only use euthanasia methods they have undergone training for and in the language they are fluent in. The person(s) should be trained prior to handling birds and once per calendar year thereafter</t>
    </r>
    <r>
      <rPr>
        <sz val="10"/>
        <rFont val="Arial"/>
        <family val="2"/>
      </rPr>
      <t>.</t>
    </r>
  </si>
  <si>
    <t xml:space="preserve">Verify use of system to monitor DOAs, with corrective actions for those exceeding tolerance limits
•	The auditor should randomly select one week within the one year time frame from previous audit of a company holding time to review if DOAs from a single lot exceeded 3%. If they did exceed 3% and corrective action must be documented.  </t>
  </si>
  <si>
    <t>A system should be utilized to minimize DOAs. DOA’s at plant should not exceed 1 percent of a 12 month trailing average and DOA's from an individual day should not exceed 3%.</t>
  </si>
  <si>
    <t>Holding time should not exceed 24 hours from loading time, except for weather emergencies or mechanical issues. If 24 hour limit is exceeded, document reason and corrective action should be included in documentation.
•	The auditor should randomly select one week within the one year time frame from previous audit of a company holding time to review if holding times exceed 24 hours.</t>
  </si>
  <si>
    <t>Validate that QC surveillance program is in place and effectively addressing any humane handling issues. Monitoring should occur at a minimum of twice per shift. The auditor should randomly select one week within the one year time frame from previous audit of QA/QC checks.</t>
  </si>
  <si>
    <t>Broken wings means broken bone or dislocated joint. A hanging wing by itself is not acceptable criteria due to variations that exist. Broken wings are monitored before the scalder. (Do not observe after the picker.) Broken wings should be monitored before the stunner for water bath stunning, and monitored after exiting the stunner for Controlled Atmosphere Stunning (CAS) . 
The auditor observes 400 wings (200 birds) for protruding bones or wings hanging straight down, which is evidence of broken or dislocated wings.  
Calculation: Number of broken/dislocated wings observed divided by 400, then multiplied by 100 = wing injury percentage.
Points are awarded on sliding scale: (need to be adjusted)
0.0 -1% (0-4 wings) = 50
1.01-2% (5-8 wings) = 30
2.01-3% (9-12 wings ) = 10
&gt;3 % (&gt;12 wings) = 0
A wing injury score greater than 3% requires corrective action.</t>
  </si>
  <si>
    <t>System must be validated to be working properly 2 times per shift &amp; documented. Birds should not exhibit aversion behavior during the stunning process.</t>
  </si>
  <si>
    <t xml:space="preserve">Identify individual responsible for the live haul yard. If there is not enough holding space in the shed and if the trailers are outside audit checks need to be conducted every hour. </t>
  </si>
  <si>
    <t>USE ONLY THE GREEN SHADED AREAS FOR AUDIT INFORMATION ENTRY. USE THE TAB KEY TO MOVE FROM FIELD TO FIELD HORIZONTALLY. USE THE ENTER KEY TO MOVE FROM FIELD TO FIELD VERTICALLY.</t>
  </si>
  <si>
    <t>Updated: 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</si>
</sst>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d/yy;@"/>
  </numFmts>
  <fonts count="30"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Arial"/>
      <family val="2"/>
    </font>
    <font>
      <sz val="10"/>
      <color theme="1"/>
      <name val="Arial"/>
      <family val="2"/>
    </font>
    <font>
      <b/>
      <sz val="14"/>
      <color theme="1"/>
      <name val="Arial"/>
      <family val="2"/>
    </font>
    <font>
      <sz val="14"/>
      <color theme="1"/>
      <name val="Arial"/>
      <family val="2"/>
    </font>
    <font>
      <sz val="8"/>
      <color indexed="81"/>
      <name val="Tahoma"/>
      <family val="2"/>
    </font>
    <font>
      <b/>
      <sz val="8"/>
      <color indexed="81"/>
      <name val="Tahoma"/>
      <family val="2"/>
    </font>
    <font>
      <i/>
      <sz val="11"/>
      <color theme="1"/>
      <name val="Calibri"/>
      <family val="2"/>
      <scheme val="minor"/>
    </font>
    <font>
      <sz val="11"/>
      <color rgb="FFFF0000"/>
      <name val="Calibri"/>
      <family val="2"/>
      <scheme val="minor"/>
    </font>
    <font>
      <b/>
      <u/>
      <sz val="11"/>
      <color theme="1"/>
      <name val="Calibri"/>
      <family val="2"/>
      <scheme val="minor"/>
    </font>
    <font>
      <sz val="8"/>
      <color theme="1"/>
      <name val="Calibri"/>
      <family val="2"/>
      <scheme val="minor"/>
    </font>
    <font>
      <sz val="7"/>
      <color theme="1"/>
      <name val="Calibri"/>
      <family val="2"/>
      <scheme val="minor"/>
    </font>
    <font>
      <sz val="12"/>
      <color theme="1"/>
      <name val="Calibri"/>
      <family val="2"/>
      <scheme val="minor"/>
    </font>
    <font>
      <b/>
      <sz val="14"/>
      <color theme="1"/>
      <name val="Calibri"/>
      <family val="2"/>
      <scheme val="minor"/>
    </font>
    <font>
      <b/>
      <u/>
      <sz val="14"/>
      <color rgb="FFFF0000"/>
      <name val="Calibri"/>
      <family val="2"/>
      <scheme val="minor"/>
    </font>
    <font>
      <sz val="18"/>
      <color theme="1"/>
      <name val="Calibri"/>
      <family val="2"/>
      <scheme val="minor"/>
    </font>
    <font>
      <b/>
      <u/>
      <sz val="12"/>
      <color theme="1"/>
      <name val="Calibri"/>
      <family val="2"/>
      <scheme val="minor"/>
    </font>
    <font>
      <b/>
      <sz val="11"/>
      <color rgb="FFFF0000"/>
      <name val="Calibri"/>
      <family val="2"/>
      <scheme val="minor"/>
    </font>
    <font>
      <b/>
      <sz val="14"/>
      <name val="Arial"/>
      <family val="2"/>
    </font>
    <font>
      <b/>
      <sz val="12"/>
      <name val="Arial"/>
      <family val="2"/>
    </font>
    <font>
      <sz val="10"/>
      <name val="Arial"/>
      <family val="2"/>
    </font>
    <font>
      <b/>
      <u/>
      <sz val="10"/>
      <name val="Arial"/>
      <family val="2"/>
    </font>
    <font>
      <sz val="11"/>
      <color theme="0"/>
      <name val="Calibri"/>
      <family val="2"/>
      <scheme val="minor"/>
    </font>
    <font>
      <b/>
      <sz val="16"/>
      <color rgb="FFFF0000"/>
      <name val="Calibri"/>
      <family val="2"/>
      <scheme val="minor"/>
    </font>
    <font>
      <sz val="11"/>
      <name val="Calibri"/>
      <family val="2"/>
      <scheme val="minor"/>
    </font>
    <font>
      <b/>
      <sz val="10"/>
      <name val="Arial"/>
      <family val="2"/>
    </font>
    <font>
      <b/>
      <sz val="8"/>
      <name val="Arial"/>
      <family val="2"/>
    </font>
    <font>
      <i/>
      <sz val="10"/>
      <name val="Arial"/>
      <family val="2"/>
    </font>
  </fonts>
  <fills count="20">
    <fill>
      <patternFill patternType="none"/>
    </fill>
    <fill>
      <patternFill patternType="gray125"/>
    </fill>
    <fill>
      <patternFill patternType="solid">
        <fgColor rgb="FFA6A6A6"/>
        <bgColor indexed="64"/>
      </patternFill>
    </fill>
    <fill>
      <patternFill patternType="solid">
        <fgColor theme="9" tint="0.39997558519241921"/>
        <bgColor indexed="64"/>
      </patternFill>
    </fill>
    <fill>
      <patternFill patternType="solid">
        <fgColor rgb="FF00B0F0"/>
        <bgColor indexed="64"/>
      </patternFill>
    </fill>
    <fill>
      <patternFill patternType="solid">
        <fgColor theme="6" tint="0.39997558519241921"/>
        <bgColor indexed="64"/>
      </patternFill>
    </fill>
    <fill>
      <patternFill patternType="solid">
        <fgColor rgb="FF92D050"/>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rgb="FFFF0000"/>
        <bgColor indexed="64"/>
      </patternFill>
    </fill>
    <fill>
      <patternFill patternType="solid">
        <fgColor theme="1"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5" tint="-0.249977111117893"/>
        <bgColor indexed="64"/>
      </patternFill>
    </fill>
    <fill>
      <patternFill patternType="solid">
        <fgColor theme="5" tint="0.59999389629810485"/>
        <bgColor indexed="64"/>
      </patternFill>
    </fill>
    <fill>
      <patternFill patternType="solid">
        <fgColor theme="5" tint="0.79998168889431442"/>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174">
    <xf numFmtId="0" fontId="0" fillId="0" borderId="0" xfId="0"/>
    <xf numFmtId="0" fontId="0" fillId="0" borderId="0" xfId="0" applyAlignment="1">
      <alignment horizontal="center"/>
    </xf>
    <xf numFmtId="9" fontId="4" fillId="0" borderId="0" xfId="1" applyFont="1" applyAlignment="1" applyProtection="1">
      <alignment horizontal="center" wrapText="1"/>
    </xf>
    <xf numFmtId="9" fontId="0" fillId="0" borderId="0" xfId="0" applyNumberFormat="1" applyAlignment="1">
      <alignment horizontal="center"/>
    </xf>
    <xf numFmtId="9" fontId="0" fillId="0" borderId="0" xfId="1" applyFont="1" applyAlignment="1">
      <alignment horizontal="center"/>
    </xf>
    <xf numFmtId="1" fontId="0" fillId="0" borderId="0" xfId="0" applyNumberFormat="1" applyAlignment="1">
      <alignment horizontal="center"/>
    </xf>
    <xf numFmtId="0" fontId="2" fillId="0" borderId="0" xfId="0" applyFont="1" applyAlignment="1">
      <alignment wrapText="1"/>
    </xf>
    <xf numFmtId="0" fontId="2" fillId="0" borderId="0" xfId="0" applyFont="1" applyAlignment="1">
      <alignment horizontal="center" wrapText="1"/>
    </xf>
    <xf numFmtId="9" fontId="2" fillId="0" borderId="0" xfId="0" applyNumberFormat="1" applyFont="1" applyAlignment="1">
      <alignment horizontal="center" wrapText="1"/>
    </xf>
    <xf numFmtId="9" fontId="2" fillId="0" borderId="0" xfId="1" applyFont="1" applyAlignment="1">
      <alignment horizontal="center" wrapText="1"/>
    </xf>
    <xf numFmtId="0" fontId="0" fillId="10" borderId="2" xfId="0" applyFill="1" applyBorder="1"/>
    <xf numFmtId="0" fontId="0" fillId="12" borderId="2" xfId="0" applyFill="1" applyBorder="1"/>
    <xf numFmtId="0" fontId="0" fillId="11" borderId="2" xfId="0" applyFill="1" applyBorder="1"/>
    <xf numFmtId="0" fontId="11" fillId="0" borderId="0" xfId="0" applyFont="1"/>
    <xf numFmtId="0" fontId="13" fillId="0" borderId="0" xfId="0" applyFont="1" applyAlignment="1">
      <alignment horizontal="center"/>
    </xf>
    <xf numFmtId="0" fontId="10" fillId="6" borderId="8" xfId="0" applyFont="1" applyFill="1" applyBorder="1" applyAlignment="1" applyProtection="1">
      <alignment horizontal="center"/>
      <protection locked="0"/>
    </xf>
    <xf numFmtId="0" fontId="16" fillId="0" borderId="2" xfId="0" applyFont="1" applyBorder="1" applyAlignment="1">
      <alignment horizontal="center"/>
    </xf>
    <xf numFmtId="9" fontId="1" fillId="0" borderId="2" xfId="1" applyFont="1" applyBorder="1" applyAlignment="1">
      <alignment horizontal="center"/>
    </xf>
    <xf numFmtId="9" fontId="1" fillId="0" borderId="0" xfId="1" applyFont="1" applyAlignment="1">
      <alignment horizontal="center"/>
    </xf>
    <xf numFmtId="0" fontId="0" fillId="0" borderId="0" xfId="0" applyAlignment="1">
      <alignment horizontal="right"/>
    </xf>
    <xf numFmtId="0" fontId="0" fillId="0" borderId="0" xfId="0" applyAlignment="1">
      <alignment wrapText="1"/>
    </xf>
    <xf numFmtId="0" fontId="2" fillId="0" borderId="0" xfId="0" applyFont="1" applyAlignment="1">
      <alignment horizontal="left" wrapText="1"/>
    </xf>
    <xf numFmtId="0" fontId="2" fillId="16" borderId="3" xfId="0" applyFont="1" applyFill="1" applyBorder="1" applyAlignment="1">
      <alignment horizontal="center" wrapText="1"/>
    </xf>
    <xf numFmtId="0" fontId="0" fillId="15" borderId="2" xfId="0" applyFill="1" applyBorder="1" applyAlignment="1">
      <alignment horizontal="center"/>
    </xf>
    <xf numFmtId="9" fontId="12" fillId="0" borderId="2" xfId="0" applyNumberFormat="1" applyFont="1" applyBorder="1" applyAlignment="1">
      <alignment horizontal="center"/>
    </xf>
    <xf numFmtId="9" fontId="14" fillId="0" borderId="2" xfId="1" applyFont="1" applyBorder="1" applyAlignment="1" applyProtection="1">
      <alignment horizontal="center"/>
      <protection locked="0"/>
    </xf>
    <xf numFmtId="9" fontId="15" fillId="0" borderId="2" xfId="1" applyFont="1" applyBorder="1" applyAlignment="1" applyProtection="1">
      <alignment horizontal="center"/>
      <protection locked="0"/>
    </xf>
    <xf numFmtId="0" fontId="17" fillId="0" borderId="0" xfId="0" applyFont="1"/>
    <xf numFmtId="14" fontId="0" fillId="0" borderId="0" xfId="0" applyNumberFormat="1"/>
    <xf numFmtId="0" fontId="14" fillId="0" borderId="0" xfId="0" applyFont="1"/>
    <xf numFmtId="0" fontId="18" fillId="0" borderId="2" xfId="0" applyFont="1" applyBorder="1" applyAlignment="1">
      <alignment horizontal="center"/>
    </xf>
    <xf numFmtId="0" fontId="15" fillId="0" borderId="0" xfId="0" applyFont="1"/>
    <xf numFmtId="0" fontId="20" fillId="2" borderId="2" xfId="0" applyFont="1" applyFill="1" applyBorder="1" applyAlignment="1">
      <alignment horizontal="center" vertical="center" wrapText="1"/>
    </xf>
    <xf numFmtId="0" fontId="6" fillId="0" borderId="0" xfId="0" applyFont="1" applyAlignment="1">
      <alignment horizontal="center" wrapText="1"/>
    </xf>
    <xf numFmtId="9" fontId="6" fillId="0" borderId="0" xfId="1" applyFont="1" applyAlignment="1" applyProtection="1">
      <alignment horizontal="center" wrapText="1"/>
    </xf>
    <xf numFmtId="0" fontId="5" fillId="0" borderId="1" xfId="0" applyFont="1" applyBorder="1" applyAlignment="1">
      <alignment horizontal="center" wrapText="1"/>
    </xf>
    <xf numFmtId="0" fontId="21" fillId="2" borderId="2" xfId="0" applyFont="1" applyFill="1" applyBorder="1" applyAlignment="1">
      <alignment horizontal="center" vertical="center" wrapText="1"/>
    </xf>
    <xf numFmtId="0" fontId="3" fillId="0" borderId="0" xfId="0" applyFont="1" applyAlignment="1">
      <alignment horizontal="center" wrapText="1"/>
    </xf>
    <xf numFmtId="9" fontId="3" fillId="0" borderId="0" xfId="1" applyFont="1" applyAlignment="1" applyProtection="1">
      <alignment horizontal="center" wrapText="1"/>
    </xf>
    <xf numFmtId="0" fontId="22" fillId="0" borderId="2" xfId="0" applyFont="1" applyBorder="1" applyAlignment="1">
      <alignment horizontal="center" vertical="center" wrapText="1"/>
    </xf>
    <xf numFmtId="0" fontId="4" fillId="0" borderId="0" xfId="0" applyFont="1" applyAlignment="1">
      <alignment horizontal="center" wrapText="1"/>
    </xf>
    <xf numFmtId="9" fontId="3" fillId="0" borderId="0" xfId="0" applyNumberFormat="1" applyFont="1" applyAlignment="1">
      <alignment horizontal="center" wrapText="1"/>
    </xf>
    <xf numFmtId="0" fontId="22" fillId="0" borderId="0" xfId="0" applyFont="1" applyAlignment="1">
      <alignment horizontal="center" vertical="center" wrapText="1"/>
    </xf>
    <xf numFmtId="0" fontId="22" fillId="0" borderId="0" xfId="0" applyFont="1" applyAlignment="1">
      <alignment horizontal="center" wrapText="1"/>
    </xf>
    <xf numFmtId="1" fontId="4" fillId="0" borderId="0" xfId="1" applyNumberFormat="1" applyFont="1" applyAlignment="1" applyProtection="1">
      <alignment horizontal="center" wrapText="1"/>
    </xf>
    <xf numFmtId="0" fontId="4" fillId="13" borderId="0" xfId="0" applyFont="1" applyFill="1" applyAlignment="1">
      <alignment horizontal="center" wrapText="1"/>
    </xf>
    <xf numFmtId="9" fontId="4" fillId="13" borderId="0" xfId="1" applyFont="1" applyFill="1" applyAlignment="1" applyProtection="1">
      <alignment horizontal="center" wrapText="1"/>
    </xf>
    <xf numFmtId="0" fontId="2" fillId="0" borderId="0" xfId="0" applyFont="1"/>
    <xf numFmtId="0" fontId="14" fillId="0" borderId="0" xfId="0" applyFont="1" applyAlignment="1">
      <alignment horizontal="center"/>
    </xf>
    <xf numFmtId="9" fontId="14" fillId="0" borderId="0" xfId="0" applyNumberFormat="1" applyFont="1" applyAlignment="1">
      <alignment horizontal="center"/>
    </xf>
    <xf numFmtId="0" fontId="2" fillId="0" borderId="2" xfId="0" applyFont="1" applyBorder="1" applyAlignment="1">
      <alignment horizontal="center" wrapText="1"/>
    </xf>
    <xf numFmtId="0" fontId="2" fillId="6" borderId="8" xfId="0" applyFont="1" applyFill="1" applyBorder="1" applyAlignment="1" applyProtection="1">
      <alignment horizontal="left" shrinkToFit="1"/>
      <protection locked="0"/>
    </xf>
    <xf numFmtId="9" fontId="0" fillId="0" borderId="2" xfId="0" applyNumberFormat="1" applyBorder="1" applyAlignment="1">
      <alignment horizontal="center"/>
    </xf>
    <xf numFmtId="0" fontId="0" fillId="0" borderId="2" xfId="0" applyBorder="1" applyAlignment="1">
      <alignment horizontal="center"/>
    </xf>
    <xf numFmtId="0" fontId="0" fillId="5" borderId="2" xfId="0" applyFill="1" applyBorder="1" applyAlignment="1">
      <alignment horizontal="center" wrapText="1"/>
    </xf>
    <xf numFmtId="0" fontId="0" fillId="5" borderId="2" xfId="0" applyFill="1" applyBorder="1" applyAlignment="1">
      <alignment horizontal="left" vertical="center"/>
    </xf>
    <xf numFmtId="9" fontId="0" fillId="0" borderId="10" xfId="0" applyNumberFormat="1" applyBorder="1" applyAlignment="1">
      <alignment horizontal="center"/>
    </xf>
    <xf numFmtId="9" fontId="0" fillId="0" borderId="13" xfId="0" applyNumberFormat="1" applyBorder="1" applyAlignment="1">
      <alignment horizontal="center"/>
    </xf>
    <xf numFmtId="0" fontId="2" fillId="0" borderId="0" xfId="0" applyFont="1" applyAlignment="1">
      <alignment horizontal="center" vertical="center" wrapText="1"/>
    </xf>
    <xf numFmtId="0" fontId="0" fillId="0" borderId="0" xfId="0" applyAlignment="1">
      <alignment horizontal="center" vertical="center"/>
    </xf>
    <xf numFmtId="9" fontId="0" fillId="0" borderId="0" xfId="0" applyNumberFormat="1" applyAlignment="1">
      <alignment horizontal="center" vertical="center"/>
    </xf>
    <xf numFmtId="9" fontId="0" fillId="0" borderId="0" xfId="1" applyFont="1" applyAlignment="1">
      <alignment horizontal="center" vertical="center"/>
    </xf>
    <xf numFmtId="0" fontId="24" fillId="0" borderId="0" xfId="0" applyFont="1"/>
    <xf numFmtId="0" fontId="24" fillId="16" borderId="0" xfId="0" applyFont="1" applyFill="1" applyAlignment="1">
      <alignment horizontal="center"/>
    </xf>
    <xf numFmtId="0" fontId="0" fillId="18" borderId="2" xfId="0" applyFill="1" applyBorder="1"/>
    <xf numFmtId="0" fontId="0" fillId="19" borderId="2" xfId="0" applyFill="1" applyBorder="1"/>
    <xf numFmtId="0" fontId="0" fillId="18" borderId="2" xfId="0" applyFill="1" applyBorder="1" applyAlignment="1">
      <alignment horizontal="center"/>
    </xf>
    <xf numFmtId="0" fontId="26" fillId="0" borderId="0" xfId="0" applyFont="1"/>
    <xf numFmtId="0" fontId="22" fillId="3" borderId="2" xfId="0" applyFont="1" applyFill="1" applyBorder="1" applyAlignment="1">
      <alignment horizontal="center" vertical="center" wrapText="1"/>
    </xf>
    <xf numFmtId="0" fontId="22" fillId="16" borderId="2" xfId="0" applyFont="1" applyFill="1" applyBorder="1" applyAlignment="1">
      <alignment horizontal="center" vertical="center" wrapText="1"/>
    </xf>
    <xf numFmtId="9" fontId="27" fillId="0" borderId="2" xfId="1" applyFont="1" applyBorder="1" applyAlignment="1" applyProtection="1">
      <alignment horizontal="center" vertical="center" wrapText="1"/>
    </xf>
    <xf numFmtId="1" fontId="27" fillId="4" borderId="2" xfId="1" applyNumberFormat="1" applyFont="1" applyFill="1" applyBorder="1" applyAlignment="1" applyProtection="1">
      <alignment horizontal="center" vertical="center" wrapText="1"/>
      <protection locked="0"/>
    </xf>
    <xf numFmtId="0" fontId="0" fillId="14" borderId="2" xfId="0" applyFill="1" applyBorder="1"/>
    <xf numFmtId="9" fontId="27" fillId="2" borderId="2" xfId="1" applyFont="1" applyFill="1" applyBorder="1" applyAlignment="1" applyProtection="1">
      <alignment horizontal="center" vertical="center" wrapText="1"/>
    </xf>
    <xf numFmtId="1" fontId="21" fillId="2" borderId="2" xfId="1" applyNumberFormat="1" applyFont="1" applyFill="1" applyBorder="1" applyAlignment="1" applyProtection="1">
      <alignment horizontal="center" vertical="center" wrapText="1"/>
    </xf>
    <xf numFmtId="164" fontId="21" fillId="2" borderId="2" xfId="1" applyNumberFormat="1" applyFont="1" applyFill="1" applyBorder="1" applyAlignment="1" applyProtection="1">
      <alignment horizontal="center" vertical="center" wrapText="1"/>
    </xf>
    <xf numFmtId="9" fontId="21" fillId="2" borderId="2" xfId="1" applyFont="1" applyFill="1" applyBorder="1" applyAlignment="1" applyProtection="1">
      <alignment horizontal="center" vertical="center" wrapText="1"/>
    </xf>
    <xf numFmtId="164" fontId="21" fillId="16" borderId="2" xfId="1" applyNumberFormat="1" applyFont="1" applyFill="1" applyBorder="1" applyAlignment="1" applyProtection="1">
      <alignment horizontal="center" vertical="center" wrapText="1"/>
    </xf>
    <xf numFmtId="9" fontId="21" fillId="16" borderId="2" xfId="1" applyFont="1" applyFill="1" applyBorder="1" applyAlignment="1" applyProtection="1">
      <alignment horizontal="center" vertical="center" wrapText="1"/>
    </xf>
    <xf numFmtId="0" fontId="28" fillId="0" borderId="2" xfId="0" applyFont="1" applyBorder="1" applyAlignment="1" applyProtection="1">
      <alignment horizontal="center" vertical="center" wrapText="1"/>
      <protection locked="0"/>
    </xf>
    <xf numFmtId="1" fontId="20" fillId="2" borderId="2" xfId="1" applyNumberFormat="1" applyFont="1" applyFill="1" applyBorder="1" applyAlignment="1" applyProtection="1">
      <alignment horizontal="center" vertical="center" wrapText="1"/>
    </xf>
    <xf numFmtId="0" fontId="0" fillId="14" borderId="8" xfId="0" applyFill="1" applyBorder="1" applyAlignment="1">
      <alignment horizontal="center"/>
    </xf>
    <xf numFmtId="0" fontId="0" fillId="14" borderId="7" xfId="0" applyFill="1" applyBorder="1" applyAlignment="1">
      <alignment horizontal="center"/>
    </xf>
    <xf numFmtId="0" fontId="0" fillId="0" borderId="8" xfId="0" applyBorder="1" applyAlignment="1" applyProtection="1">
      <alignment horizontal="center" shrinkToFit="1"/>
      <protection locked="0"/>
    </xf>
    <xf numFmtId="0" fontId="0" fillId="0" borderId="6" xfId="0" applyBorder="1" applyAlignment="1" applyProtection="1">
      <alignment horizontal="center" shrinkToFit="1"/>
      <protection locked="0"/>
    </xf>
    <xf numFmtId="0" fontId="0" fillId="0" borderId="7" xfId="0" applyBorder="1" applyAlignment="1" applyProtection="1">
      <alignment horizontal="center" shrinkToFit="1"/>
      <protection locked="0"/>
    </xf>
    <xf numFmtId="0" fontId="18" fillId="0" borderId="2" xfId="0" applyFont="1" applyBorder="1" applyAlignment="1">
      <alignment horizontal="center"/>
    </xf>
    <xf numFmtId="0" fontId="0" fillId="0" borderId="0" xfId="0" applyAlignment="1">
      <alignment horizontal="center" wrapText="1"/>
    </xf>
    <xf numFmtId="0" fontId="0" fillId="0" borderId="0" xfId="0"/>
    <xf numFmtId="165" fontId="0" fillId="0" borderId="8" xfId="0" applyNumberFormat="1" applyBorder="1" applyAlignment="1" applyProtection="1">
      <alignment horizontal="center" shrinkToFit="1"/>
      <protection locked="0"/>
    </xf>
    <xf numFmtId="165" fontId="0" fillId="0" borderId="6" xfId="0" applyNumberFormat="1" applyBorder="1" applyAlignment="1" applyProtection="1">
      <alignment horizontal="center" shrinkToFit="1"/>
      <protection locked="0"/>
    </xf>
    <xf numFmtId="165" fontId="0" fillId="0" borderId="7" xfId="0" applyNumberFormat="1" applyBorder="1" applyAlignment="1" applyProtection="1">
      <alignment horizontal="center" shrinkToFit="1"/>
      <protection locked="0"/>
    </xf>
    <xf numFmtId="0" fontId="9" fillId="0" borderId="0" xfId="0" applyFont="1" applyAlignment="1">
      <alignment horizontal="center"/>
    </xf>
    <xf numFmtId="0" fontId="0" fillId="0" borderId="0" xfId="0" applyAlignment="1">
      <alignment horizontal="center"/>
    </xf>
    <xf numFmtId="0" fontId="0" fillId="0" borderId="0" xfId="0" applyAlignment="1">
      <alignment horizontal="right"/>
    </xf>
    <xf numFmtId="0" fontId="17" fillId="0" borderId="0" xfId="0" applyFont="1" applyAlignment="1">
      <alignment horizontal="center"/>
    </xf>
    <xf numFmtId="0" fontId="15" fillId="0" borderId="8" xfId="0" applyFont="1" applyBorder="1" applyAlignment="1">
      <alignment horizontal="center"/>
    </xf>
    <xf numFmtId="0" fontId="15" fillId="0" borderId="6" xfId="0" applyFont="1" applyBorder="1" applyAlignment="1">
      <alignment horizontal="center"/>
    </xf>
    <xf numFmtId="0" fontId="15" fillId="0" borderId="7" xfId="0" applyFont="1" applyBorder="1" applyAlignment="1">
      <alignment horizontal="center"/>
    </xf>
    <xf numFmtId="0" fontId="14" fillId="0" borderId="9" xfId="0" applyFont="1" applyBorder="1" applyAlignment="1">
      <alignment horizontal="center" vertical="center"/>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14" fillId="0" borderId="12"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5" fillId="0" borderId="2" xfId="0" applyFont="1" applyBorder="1" applyAlignment="1">
      <alignment horizontal="center"/>
    </xf>
    <xf numFmtId="0" fontId="14" fillId="0" borderId="2" xfId="0" applyFont="1" applyBorder="1"/>
    <xf numFmtId="0" fontId="14" fillId="0" borderId="8" xfId="0" applyFont="1" applyBorder="1"/>
    <xf numFmtId="0" fontId="14" fillId="0" borderId="2" xfId="0" applyFont="1" applyBorder="1" applyAlignment="1">
      <alignment horizontal="center"/>
    </xf>
    <xf numFmtId="0" fontId="14" fillId="0" borderId="8" xfId="0" applyFont="1" applyBorder="1" applyAlignment="1">
      <alignment wrapText="1"/>
    </xf>
    <xf numFmtId="0" fontId="14" fillId="0" borderId="6" xfId="0" applyFont="1" applyBorder="1" applyAlignment="1">
      <alignment wrapText="1"/>
    </xf>
    <xf numFmtId="0" fontId="14" fillId="0" borderId="7" xfId="0" applyFont="1" applyBorder="1" applyAlignment="1">
      <alignment wrapText="1"/>
    </xf>
    <xf numFmtId="0" fontId="14" fillId="0" borderId="8" xfId="0" applyFont="1" applyBorder="1" applyAlignment="1">
      <alignment horizontal="center"/>
    </xf>
    <xf numFmtId="0" fontId="14" fillId="0" borderId="7" xfId="0" applyFont="1" applyBorder="1" applyAlignment="1">
      <alignment horizontal="center"/>
    </xf>
    <xf numFmtId="9" fontId="25" fillId="0" borderId="9" xfId="0" applyNumberFormat="1" applyFont="1" applyBorder="1" applyAlignment="1" applyProtection="1">
      <alignment horizontal="center" vertical="center"/>
      <protection locked="0"/>
    </xf>
    <xf numFmtId="9" fontId="25" fillId="0" borderId="10" xfId="0" applyNumberFormat="1" applyFont="1" applyBorder="1" applyAlignment="1" applyProtection="1">
      <alignment horizontal="center" vertical="center"/>
      <protection locked="0"/>
    </xf>
    <xf numFmtId="9" fontId="25" fillId="0" borderId="11" xfId="0" applyNumberFormat="1" applyFont="1" applyBorder="1" applyAlignment="1" applyProtection="1">
      <alignment horizontal="center" vertical="center"/>
      <protection locked="0"/>
    </xf>
    <xf numFmtId="9" fontId="25" fillId="0" borderId="12" xfId="0" applyNumberFormat="1" applyFont="1" applyBorder="1" applyAlignment="1" applyProtection="1">
      <alignment horizontal="center" vertical="center"/>
      <protection locked="0"/>
    </xf>
    <xf numFmtId="9" fontId="25" fillId="0" borderId="13" xfId="0" applyNumberFormat="1" applyFont="1" applyBorder="1" applyAlignment="1" applyProtection="1">
      <alignment horizontal="center" vertical="center"/>
      <protection locked="0"/>
    </xf>
    <xf numFmtId="9" fontId="25" fillId="0" borderId="14" xfId="0" applyNumberFormat="1" applyFont="1" applyBorder="1" applyAlignment="1" applyProtection="1">
      <alignment horizontal="center" vertical="center"/>
      <protection locked="0"/>
    </xf>
    <xf numFmtId="0" fontId="15" fillId="0" borderId="2" xfId="0" applyFont="1" applyBorder="1" applyAlignment="1" applyProtection="1">
      <alignment horizontal="center"/>
      <protection locked="0"/>
    </xf>
    <xf numFmtId="1" fontId="14" fillId="0" borderId="2" xfId="0" applyNumberFormat="1" applyFont="1" applyBorder="1" applyAlignment="1" applyProtection="1">
      <alignment horizontal="center"/>
      <protection locked="0"/>
    </xf>
    <xf numFmtId="0" fontId="14" fillId="0" borderId="2" xfId="0" applyFont="1" applyBorder="1" applyAlignment="1" applyProtection="1">
      <alignment horizontal="center"/>
      <protection locked="0"/>
    </xf>
    <xf numFmtId="0" fontId="0" fillId="9" borderId="0" xfId="0" applyFill="1" applyAlignment="1">
      <alignment horizontal="center" vertical="center"/>
    </xf>
    <xf numFmtId="0" fontId="0" fillId="8" borderId="0" xfId="0" applyFill="1" applyAlignment="1">
      <alignment horizontal="center" vertical="center"/>
    </xf>
    <xf numFmtId="0" fontId="0" fillId="17" borderId="0" xfId="0" applyFill="1" applyAlignment="1">
      <alignment horizontal="center" vertical="center"/>
    </xf>
    <xf numFmtId="0" fontId="0" fillId="19" borderId="2" xfId="0" applyFill="1" applyBorder="1" applyAlignment="1">
      <alignment horizontal="center" vertical="top"/>
    </xf>
    <xf numFmtId="0" fontId="0" fillId="10" borderId="2" xfId="0" applyFill="1" applyBorder="1" applyAlignment="1">
      <alignment horizontal="center" vertical="top"/>
    </xf>
    <xf numFmtId="0" fontId="0" fillId="12" borderId="2" xfId="0" applyFill="1" applyBorder="1" applyAlignment="1">
      <alignment horizontal="center" vertical="top"/>
    </xf>
    <xf numFmtId="0" fontId="0" fillId="11" borderId="2" xfId="0" applyFill="1" applyBorder="1" applyAlignment="1">
      <alignment horizontal="center" vertical="top"/>
    </xf>
    <xf numFmtId="0" fontId="0" fillId="17" borderId="2" xfId="0" applyFill="1" applyBorder="1" applyAlignment="1">
      <alignment horizontal="center" vertical="top"/>
    </xf>
    <xf numFmtId="0" fontId="0" fillId="8" borderId="2" xfId="0" applyFill="1" applyBorder="1" applyAlignment="1">
      <alignment horizontal="center" vertical="top"/>
    </xf>
    <xf numFmtId="0" fontId="0" fillId="9" borderId="2" xfId="0" applyFill="1" applyBorder="1" applyAlignment="1">
      <alignment horizontal="center" vertical="top"/>
    </xf>
    <xf numFmtId="0" fontId="0" fillId="18" borderId="0" xfId="0" applyFill="1" applyAlignment="1">
      <alignment horizontal="center"/>
    </xf>
    <xf numFmtId="0" fontId="2" fillId="0" borderId="0" xfId="0" applyFont="1" applyAlignment="1">
      <alignment horizontal="center" wrapText="1"/>
    </xf>
    <xf numFmtId="0" fontId="0" fillId="10" borderId="0" xfId="0" applyFill="1" applyAlignment="1">
      <alignment horizontal="center"/>
    </xf>
    <xf numFmtId="0" fontId="0" fillId="12" borderId="0" xfId="0" applyFill="1" applyAlignment="1">
      <alignment horizontal="center"/>
    </xf>
    <xf numFmtId="0" fontId="0" fillId="11" borderId="0" xfId="0" applyFill="1" applyAlignment="1">
      <alignment horizontal="center"/>
    </xf>
    <xf numFmtId="0" fontId="0" fillId="19" borderId="0" xfId="0" applyFill="1" applyAlignment="1">
      <alignment horizontal="center"/>
    </xf>
    <xf numFmtId="0" fontId="0" fillId="7" borderId="0" xfId="0" applyFill="1" applyAlignment="1">
      <alignment horizontal="center"/>
    </xf>
    <xf numFmtId="9" fontId="0" fillId="0" borderId="3" xfId="0" applyNumberFormat="1" applyBorder="1" applyAlignment="1">
      <alignment horizontal="center" vertical="center"/>
    </xf>
    <xf numFmtId="9" fontId="0" fillId="0" borderId="5" xfId="0" applyNumberFormat="1" applyBorder="1" applyAlignment="1">
      <alignment horizontal="center" vertical="center"/>
    </xf>
    <xf numFmtId="1" fontId="0" fillId="0" borderId="3" xfId="0" applyNumberFormat="1" applyBorder="1" applyAlignment="1">
      <alignment horizontal="center" vertical="center"/>
    </xf>
    <xf numFmtId="1" fontId="0" fillId="0" borderId="5" xfId="0" applyNumberFormat="1" applyBorder="1" applyAlignment="1">
      <alignment horizontal="center" vertical="center"/>
    </xf>
    <xf numFmtId="0" fontId="0" fillId="13" borderId="2" xfId="0" applyFill="1" applyBorder="1" applyAlignment="1">
      <alignment horizontal="center" wrapText="1"/>
    </xf>
    <xf numFmtId="0" fontId="0" fillId="14" borderId="2" xfId="0" applyFill="1" applyBorder="1" applyAlignment="1">
      <alignment horizontal="center"/>
    </xf>
    <xf numFmtId="0" fontId="0" fillId="0" borderId="8" xfId="0" applyBorder="1" applyAlignment="1">
      <alignment horizontal="center"/>
    </xf>
    <xf numFmtId="0" fontId="0" fillId="0" borderId="7" xfId="0" applyBorder="1" applyAlignment="1">
      <alignment horizontal="center"/>
    </xf>
    <xf numFmtId="0" fontId="0" fillId="14" borderId="8" xfId="0" applyFill="1" applyBorder="1" applyAlignment="1">
      <alignment horizontal="center"/>
    </xf>
    <xf numFmtId="0" fontId="0" fillId="14" borderId="7" xfId="0" applyFill="1" applyBorder="1" applyAlignment="1">
      <alignment horizontal="center"/>
    </xf>
    <xf numFmtId="9" fontId="0" fillId="13" borderId="2" xfId="1" applyFont="1" applyFill="1" applyBorder="1" applyAlignment="1" applyProtection="1">
      <alignment horizontal="center"/>
    </xf>
    <xf numFmtId="0" fontId="2" fillId="0" borderId="3" xfId="0" applyFont="1" applyBorder="1" applyAlignment="1">
      <alignment horizontal="center" vertical="center" textRotation="90"/>
    </xf>
    <xf numFmtId="0" fontId="2" fillId="0" borderId="4" xfId="0" applyFont="1" applyBorder="1" applyAlignment="1">
      <alignment horizontal="center" vertical="center" textRotation="90"/>
    </xf>
    <xf numFmtId="0" fontId="2" fillId="0" borderId="5" xfId="0" applyFont="1" applyBorder="1" applyAlignment="1">
      <alignment horizontal="center" vertical="center" textRotation="90"/>
    </xf>
    <xf numFmtId="0" fontId="19" fillId="6" borderId="8" xfId="0" applyFont="1" applyFill="1" applyBorder="1" applyAlignment="1" applyProtection="1">
      <alignment horizontal="center"/>
      <protection locked="0"/>
    </xf>
    <xf numFmtId="0" fontId="19" fillId="6" borderId="6" xfId="0" applyFont="1" applyFill="1" applyBorder="1" applyAlignment="1" applyProtection="1">
      <alignment horizontal="center"/>
      <protection locked="0"/>
    </xf>
    <xf numFmtId="0" fontId="19" fillId="6" borderId="7" xfId="0" applyFont="1" applyFill="1" applyBorder="1" applyAlignment="1" applyProtection="1">
      <alignment horizontal="center"/>
      <protection locked="0"/>
    </xf>
    <xf numFmtId="165" fontId="19" fillId="6" borderId="8" xfId="0" applyNumberFormat="1" applyFont="1" applyFill="1" applyBorder="1" applyAlignment="1" applyProtection="1">
      <alignment horizontal="center"/>
      <protection locked="0"/>
    </xf>
    <xf numFmtId="165" fontId="19" fillId="6" borderId="6" xfId="0" applyNumberFormat="1" applyFont="1" applyFill="1" applyBorder="1" applyAlignment="1" applyProtection="1">
      <alignment horizontal="center"/>
      <protection locked="0"/>
    </xf>
    <xf numFmtId="165" fontId="19" fillId="6" borderId="7" xfId="0" applyNumberFormat="1" applyFont="1" applyFill="1" applyBorder="1" applyAlignment="1" applyProtection="1">
      <alignment horizontal="center"/>
      <protection locked="0"/>
    </xf>
    <xf numFmtId="0" fontId="0" fillId="0" borderId="6"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8" xfId="0" applyBorder="1" applyAlignment="1">
      <alignment horizontal="center" wrapText="1"/>
    </xf>
    <xf numFmtId="0" fontId="0" fillId="0" borderId="7" xfId="0" applyBorder="1" applyAlignment="1">
      <alignment horizontal="center" wrapText="1"/>
    </xf>
    <xf numFmtId="0" fontId="22" fillId="3" borderId="3" xfId="0" applyFont="1" applyFill="1" applyBorder="1" applyAlignment="1">
      <alignment horizontal="center" vertical="center" wrapText="1"/>
    </xf>
    <xf numFmtId="0" fontId="22" fillId="3" borderId="4" xfId="0" applyFont="1" applyFill="1" applyBorder="1" applyAlignment="1">
      <alignment horizontal="center" vertical="center" wrapText="1"/>
    </xf>
    <xf numFmtId="0" fontId="22" fillId="3" borderId="5" xfId="0" applyFont="1" applyFill="1" applyBorder="1" applyAlignment="1">
      <alignment horizontal="center" vertical="center" wrapText="1"/>
    </xf>
    <xf numFmtId="1" fontId="27" fillId="4" borderId="3" xfId="1" applyNumberFormat="1" applyFont="1" applyFill="1" applyBorder="1" applyAlignment="1" applyProtection="1">
      <alignment horizontal="center" vertical="center" wrapText="1"/>
      <protection locked="0"/>
    </xf>
    <xf numFmtId="1" fontId="27" fillId="4" borderId="4" xfId="1" applyNumberFormat="1" applyFont="1" applyFill="1" applyBorder="1" applyAlignment="1" applyProtection="1">
      <alignment horizontal="center" vertical="center" wrapText="1"/>
      <protection locked="0"/>
    </xf>
    <xf numFmtId="1" fontId="27" fillId="4" borderId="5" xfId="1" applyNumberFormat="1" applyFont="1" applyFill="1" applyBorder="1" applyAlignment="1" applyProtection="1">
      <alignment horizontal="center" vertical="center" wrapText="1"/>
      <protection locked="0"/>
    </xf>
    <xf numFmtId="0" fontId="28" fillId="0" borderId="3" xfId="0" applyFont="1" applyBorder="1" applyAlignment="1" applyProtection="1">
      <alignment horizontal="center" vertical="center" wrapText="1"/>
      <protection locked="0"/>
    </xf>
    <xf numFmtId="0" fontId="28" fillId="0" borderId="4" xfId="0" applyFont="1" applyBorder="1" applyAlignment="1" applyProtection="1">
      <alignment horizontal="center" vertical="center" wrapText="1"/>
      <protection locked="0"/>
    </xf>
    <xf numFmtId="0" fontId="28" fillId="0" borderId="5" xfId="0" applyFont="1" applyBorder="1" applyAlignment="1" applyProtection="1">
      <alignment horizontal="center" vertical="center" wrapText="1"/>
      <protection locked="0"/>
    </xf>
  </cellXfs>
  <cellStyles count="2">
    <cellStyle name="Normal" xfId="0" builtinId="0"/>
    <cellStyle name="Percent" xfId="1" builtinId="5"/>
  </cellStyles>
  <dxfs count="30">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6.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4" Type="http://schemas.openxmlformats.org/officeDocument/2006/relationships/printerSettings" Target="../printerSettings/printerSettings20.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N32"/>
  <sheetViews>
    <sheetView zoomScale="80" zoomScaleNormal="80" workbookViewId="0">
      <selection activeCell="E11" sqref="E11"/>
    </sheetView>
  </sheetViews>
  <sheetFormatPr defaultRowHeight="14.5" x14ac:dyDescent="0.35"/>
  <cols>
    <col min="1" max="1" width="36.90625" customWidth="1"/>
    <col min="2" max="2" width="25" style="1" customWidth="1"/>
    <col min="3" max="3" width="65.90625" customWidth="1"/>
    <col min="4" max="4" width="11" style="1" customWidth="1"/>
    <col min="5" max="6" width="16.54296875" style="1" customWidth="1"/>
    <col min="7" max="7" width="1.453125" style="1" customWidth="1"/>
    <col min="8" max="9" width="15.36328125" style="3" customWidth="1"/>
    <col min="10" max="10" width="20.453125" style="3" customWidth="1"/>
    <col min="11" max="11" width="30.36328125" style="3" customWidth="1"/>
    <col min="12" max="12" width="23" style="1" customWidth="1"/>
    <col min="13" max="13" width="16.6328125" style="4" customWidth="1"/>
    <col min="14" max="14" width="34.90625" style="1" customWidth="1"/>
  </cols>
  <sheetData>
    <row r="1" spans="1:14" s="6" customFormat="1" ht="47.25" customHeight="1" x14ac:dyDescent="0.35">
      <c r="A1" s="7" t="s">
        <v>20</v>
      </c>
      <c r="B1" s="134" t="s">
        <v>0</v>
      </c>
      <c r="C1" s="87"/>
      <c r="E1" s="8" t="s">
        <v>19</v>
      </c>
      <c r="F1" s="8" t="s">
        <v>21</v>
      </c>
      <c r="G1" s="8"/>
      <c r="H1" s="7" t="s">
        <v>9</v>
      </c>
      <c r="I1" s="8" t="s">
        <v>10</v>
      </c>
      <c r="J1" s="8"/>
      <c r="L1" s="8"/>
      <c r="M1" s="7"/>
      <c r="N1" s="9"/>
    </row>
    <row r="2" spans="1:14" x14ac:dyDescent="0.35">
      <c r="A2" s="123" t="str">
        <f>'2. Audit Cover Sheet'!B25</f>
        <v>Management and Training</v>
      </c>
      <c r="B2" s="135" t="str">
        <f>'2. Audit Cover Sheet'!F25</f>
        <v>Management</v>
      </c>
      <c r="C2" s="93"/>
      <c r="E2" s="142">
        <f>SUM(H2:H3)</f>
        <v>225</v>
      </c>
      <c r="F2" s="140">
        <f>E2/$D$15</f>
        <v>0.36885245901639346</v>
      </c>
      <c r="G2" s="56"/>
      <c r="H2" s="53">
        <f>'3. Mgment - Training'!D2</f>
        <v>225</v>
      </c>
      <c r="I2" s="52">
        <f t="shared" ref="I2:I7" si="0">H2/$E$11</f>
        <v>0.47368421052631576</v>
      </c>
      <c r="L2" s="3"/>
      <c r="M2" s="5"/>
      <c r="N2" s="4"/>
    </row>
    <row r="3" spans="1:14" x14ac:dyDescent="0.35">
      <c r="A3" s="123"/>
      <c r="B3" s="136" t="str">
        <f>'2. Audit Cover Sheet'!F26</f>
        <v>Training</v>
      </c>
      <c r="C3" s="136"/>
      <c r="E3" s="143"/>
      <c r="F3" s="141"/>
      <c r="G3" s="57"/>
      <c r="H3" s="53" t="str">
        <f>'3. Mgment - Training'!D8</f>
        <v>60</v>
      </c>
      <c r="I3" s="52">
        <f t="shared" si="0"/>
        <v>0.12631578947368421</v>
      </c>
      <c r="L3" s="3"/>
      <c r="M3" s="5"/>
      <c r="N3" s="4"/>
    </row>
    <row r="4" spans="1:14" x14ac:dyDescent="0.35">
      <c r="A4" s="124" t="str">
        <f>'2. Audit Cover Sheet'!B27</f>
        <v>Holding Yards</v>
      </c>
      <c r="B4" s="137" t="str">
        <f>'2. Audit Cover Sheet'!F27</f>
        <v>Holding Yards</v>
      </c>
      <c r="C4" s="93"/>
      <c r="E4" s="142">
        <f>SUM(H4:H5)</f>
        <v>250</v>
      </c>
      <c r="F4" s="140">
        <f>E4/$D$15</f>
        <v>0.4098360655737705</v>
      </c>
      <c r="G4" s="56"/>
      <c r="H4" s="53">
        <f>'4. Holding Yards'!D2</f>
        <v>200</v>
      </c>
      <c r="I4" s="52">
        <f t="shared" si="0"/>
        <v>0.42105263157894735</v>
      </c>
      <c r="J4"/>
      <c r="K4"/>
      <c r="L4"/>
      <c r="M4"/>
      <c r="N4"/>
    </row>
    <row r="5" spans="1:14" x14ac:dyDescent="0.35">
      <c r="A5" s="124"/>
      <c r="B5" s="139" t="str">
        <f>'2. Audit Cover Sheet'!F28</f>
        <v>Equipment &amp; Seasonal Modification</v>
      </c>
      <c r="C5" s="93"/>
      <c r="E5" s="143"/>
      <c r="F5" s="141"/>
      <c r="G5" s="57"/>
      <c r="H5" s="53">
        <f>'4. Holding Yards'!D7</f>
        <v>50</v>
      </c>
      <c r="I5" s="52">
        <f t="shared" si="0"/>
        <v>0.10526315789473684</v>
      </c>
      <c r="J5"/>
      <c r="K5"/>
      <c r="L5"/>
      <c r="M5"/>
      <c r="N5"/>
    </row>
    <row r="6" spans="1:14" x14ac:dyDescent="0.35">
      <c r="A6" s="125" t="str">
        <f>'2. Audit Cover Sheet'!B29</f>
        <v>Slaughter</v>
      </c>
      <c r="B6" s="138" t="str">
        <f>'2. Audit Cover Sheet'!F29</f>
        <v>Slaughter</v>
      </c>
      <c r="C6" s="138"/>
      <c r="E6" s="142">
        <f>SUM(H6:H7)</f>
        <v>0</v>
      </c>
      <c r="F6" s="140">
        <f>E6/$D$15</f>
        <v>0</v>
      </c>
      <c r="G6" s="56"/>
      <c r="H6" s="53" t="str">
        <f>'5. Slaughter - Failure Items'!D2</f>
        <v>250</v>
      </c>
      <c r="I6" s="52">
        <f t="shared" si="0"/>
        <v>0.52631578947368418</v>
      </c>
      <c r="J6"/>
      <c r="K6"/>
      <c r="L6"/>
      <c r="M6"/>
      <c r="N6"/>
    </row>
    <row r="7" spans="1:14" x14ac:dyDescent="0.35">
      <c r="A7" s="125"/>
      <c r="B7" s="133" t="str">
        <f>'2. Audit Cover Sheet'!F30</f>
        <v>Automatic Failure Items</v>
      </c>
      <c r="C7" s="133"/>
      <c r="E7" s="143"/>
      <c r="F7" s="141"/>
      <c r="G7" s="57"/>
      <c r="H7" s="53">
        <f>'5. Slaughter - Failure Items'!D13</f>
        <v>0</v>
      </c>
      <c r="I7" s="52">
        <f t="shared" si="0"/>
        <v>0</v>
      </c>
      <c r="J7"/>
      <c r="K7"/>
      <c r="L7"/>
      <c r="M7"/>
      <c r="N7"/>
    </row>
    <row r="8" spans="1:14" x14ac:dyDescent="0.35">
      <c r="A8" s="1"/>
      <c r="C8" s="1"/>
      <c r="E8" s="3"/>
      <c r="F8" s="3"/>
      <c r="G8" s="3"/>
      <c r="H8" s="5"/>
      <c r="I8" s="4"/>
      <c r="J8"/>
      <c r="K8"/>
      <c r="L8"/>
      <c r="M8"/>
      <c r="N8"/>
    </row>
    <row r="9" spans="1:14" x14ac:dyDescent="0.35">
      <c r="A9" s="1"/>
      <c r="C9" s="1"/>
      <c r="E9" s="3"/>
      <c r="F9" s="3"/>
      <c r="G9" s="3"/>
      <c r="H9" s="1"/>
      <c r="I9" s="4"/>
      <c r="J9"/>
      <c r="K9"/>
      <c r="L9"/>
      <c r="M9"/>
      <c r="N9"/>
    </row>
    <row r="10" spans="1:14" x14ac:dyDescent="0.35">
      <c r="A10" s="1"/>
      <c r="B10"/>
      <c r="E10" s="3"/>
      <c r="F10" s="3"/>
      <c r="G10" s="3"/>
      <c r="H10" s="1"/>
      <c r="L10" s="3"/>
      <c r="M10" s="1"/>
      <c r="N10" s="4"/>
    </row>
    <row r="11" spans="1:14" ht="18.5" x14ac:dyDescent="0.45">
      <c r="A11" s="1"/>
      <c r="C11" s="13" t="s">
        <v>24</v>
      </c>
      <c r="E11" s="16">
        <f>SUM(H2:H7)</f>
        <v>475</v>
      </c>
      <c r="F11" s="17">
        <f>SUM(F2:F7)</f>
        <v>0.77868852459016402</v>
      </c>
      <c r="G11" s="18"/>
      <c r="H11" s="16">
        <f>SUM(H2:H7)</f>
        <v>475</v>
      </c>
      <c r="I11" s="17">
        <f>SUM(I2:I7)</f>
        <v>1.6526315789473682</v>
      </c>
      <c r="J11" s="4"/>
      <c r="L11" s="4"/>
      <c r="M11" s="1"/>
      <c r="N11" s="4"/>
    </row>
    <row r="12" spans="1:14" x14ac:dyDescent="0.35">
      <c r="A12" s="1"/>
      <c r="B12"/>
      <c r="D12" s="3"/>
      <c r="E12" s="3"/>
      <c r="F12" s="3"/>
      <c r="G12" s="3"/>
      <c r="H12" s="1"/>
      <c r="L12" s="3"/>
      <c r="M12" s="1"/>
      <c r="N12" s="4"/>
    </row>
    <row r="13" spans="1:14" x14ac:dyDescent="0.35">
      <c r="A13" s="1"/>
      <c r="B13"/>
      <c r="D13" s="3"/>
      <c r="E13" s="3"/>
      <c r="F13" s="3"/>
      <c r="G13" s="3"/>
      <c r="H13" s="1"/>
      <c r="L13" s="3"/>
      <c r="M13" s="1"/>
      <c r="N13" s="4"/>
    </row>
    <row r="14" spans="1:14" x14ac:dyDescent="0.35">
      <c r="A14" s="1"/>
      <c r="B14"/>
      <c r="D14" s="3"/>
      <c r="E14" s="3"/>
      <c r="F14" s="3"/>
      <c r="G14" s="3"/>
      <c r="H14" s="1"/>
      <c r="I14" s="1"/>
      <c r="L14" s="3"/>
      <c r="M14" s="3"/>
      <c r="N14" s="4"/>
    </row>
    <row r="15" spans="1:14" x14ac:dyDescent="0.35">
      <c r="A15" s="1"/>
      <c r="C15" t="s">
        <v>22</v>
      </c>
      <c r="D15" s="14">
        <f>SUM(D18:D32)</f>
        <v>610</v>
      </c>
      <c r="L15" s="3"/>
      <c r="M15" s="1"/>
      <c r="N15" s="4"/>
    </row>
    <row r="16" spans="1:14" x14ac:dyDescent="0.35">
      <c r="C16" t="s">
        <v>23</v>
      </c>
      <c r="D16" s="14">
        <f>SUM(D15-E11)</f>
        <v>135</v>
      </c>
    </row>
    <row r="17" spans="1:14" s="6" customFormat="1" ht="66" customHeight="1" x14ac:dyDescent="0.35">
      <c r="A17" s="7" t="s">
        <v>20</v>
      </c>
      <c r="B17" s="7" t="s">
        <v>0</v>
      </c>
      <c r="C17" s="7" t="s">
        <v>25</v>
      </c>
      <c r="D17" s="58" t="s">
        <v>94</v>
      </c>
      <c r="E17" s="58" t="s">
        <v>95</v>
      </c>
      <c r="F17" s="58" t="s">
        <v>96</v>
      </c>
      <c r="G17" s="7"/>
      <c r="I17" s="8"/>
      <c r="K17" s="8"/>
      <c r="L17" s="7"/>
      <c r="M17" s="9"/>
      <c r="N17" s="7"/>
    </row>
    <row r="18" spans="1:14" x14ac:dyDescent="0.35">
      <c r="A18" s="132" t="str">
        <f>$A$2</f>
        <v>Management and Training</v>
      </c>
      <c r="B18" s="127" t="str">
        <f>$B$2</f>
        <v>Management</v>
      </c>
      <c r="C18" s="10" t="str">
        <f>'3. Mgment - Training'!A3</f>
        <v>1.1  Management Commitment to Welfare</v>
      </c>
      <c r="D18" s="1">
        <f>'3. Mgment - Training'!D3</f>
        <v>30</v>
      </c>
      <c r="E18" s="3">
        <f>D18/$H$2</f>
        <v>0.13333333333333333</v>
      </c>
      <c r="F18" s="4">
        <f t="shared" ref="F18:F32" si="1">D18/$D$15</f>
        <v>4.9180327868852458E-2</v>
      </c>
      <c r="L18" s="4"/>
      <c r="M18" s="1"/>
    </row>
    <row r="19" spans="1:14" x14ac:dyDescent="0.35">
      <c r="A19" s="132"/>
      <c r="B19" s="127"/>
      <c r="C19" s="10" t="str">
        <f>'3. Mgment - Training'!A4</f>
        <v>1.2  Emergency Response Plan</v>
      </c>
      <c r="D19" s="1">
        <f>'3. Mgment - Training'!D4</f>
        <v>100</v>
      </c>
      <c r="E19" s="3">
        <f>D19/$H$2</f>
        <v>0.44444444444444442</v>
      </c>
      <c r="F19" s="4">
        <f t="shared" si="1"/>
        <v>0.16393442622950818</v>
      </c>
      <c r="L19" s="4"/>
      <c r="M19" s="1"/>
    </row>
    <row r="20" spans="1:14" x14ac:dyDescent="0.35">
      <c r="A20" s="132"/>
      <c r="B20" s="127"/>
      <c r="C20" s="10" t="str">
        <f>'3. Mgment - Training'!A5</f>
        <v>1.3  In-Plant Euthanasia</v>
      </c>
      <c r="D20" s="1">
        <f>'3. Mgment - Training'!D5</f>
        <v>75</v>
      </c>
      <c r="E20" s="3">
        <f>D20/$H$2</f>
        <v>0.33333333333333331</v>
      </c>
      <c r="F20" s="4">
        <f t="shared" si="1"/>
        <v>0.12295081967213115</v>
      </c>
      <c r="L20" s="4"/>
      <c r="M20" s="1"/>
    </row>
    <row r="21" spans="1:14" x14ac:dyDescent="0.35">
      <c r="A21" s="132"/>
      <c r="B21" s="127"/>
      <c r="C21" s="10" t="str">
        <f>'3. Mgment - Training'!A6</f>
        <v>1.4  Animal Abuse Reporting</v>
      </c>
      <c r="D21" s="1">
        <f>'3. Mgment - Training'!D6</f>
        <v>20</v>
      </c>
      <c r="E21" s="3">
        <f>D21/$H$2</f>
        <v>8.8888888888888892E-2</v>
      </c>
      <c r="F21" s="4">
        <f t="shared" si="1"/>
        <v>3.2786885245901641E-2</v>
      </c>
      <c r="L21" s="4"/>
      <c r="M21" s="1"/>
    </row>
    <row r="22" spans="1:14" x14ac:dyDescent="0.35">
      <c r="A22" s="132"/>
      <c r="B22" s="128" t="str">
        <f>$B$3</f>
        <v>Training</v>
      </c>
      <c r="C22" s="11" t="str">
        <f>'3. Mgment - Training'!A9</f>
        <v>2.1  Poultry Welfare Training and Documentation</v>
      </c>
      <c r="D22" s="1">
        <f>'3. Mgment - Training'!D9</f>
        <v>30</v>
      </c>
      <c r="E22" s="3">
        <f>D22/$H$3</f>
        <v>0.5</v>
      </c>
      <c r="F22" s="4">
        <f t="shared" si="1"/>
        <v>4.9180327868852458E-2</v>
      </c>
      <c r="L22" s="4"/>
      <c r="M22" s="1"/>
    </row>
    <row r="23" spans="1:14" x14ac:dyDescent="0.35">
      <c r="A23" s="132"/>
      <c r="B23" s="128"/>
      <c r="C23" s="11" t="str">
        <f>'3. Mgment - Training'!A10</f>
        <v>2.2  Euthanasia Training and Documentation</v>
      </c>
      <c r="D23" s="1">
        <f>'3. Mgment - Training'!D10</f>
        <v>30</v>
      </c>
      <c r="E23" s="3">
        <f>D23/$H$3</f>
        <v>0.5</v>
      </c>
      <c r="F23" s="4">
        <f t="shared" si="1"/>
        <v>4.9180327868852458E-2</v>
      </c>
      <c r="L23" s="4"/>
      <c r="M23" s="1"/>
    </row>
    <row r="24" spans="1:14" x14ac:dyDescent="0.35">
      <c r="A24" s="131" t="s">
        <v>93</v>
      </c>
      <c r="B24" s="129" t="str">
        <f>$B$4</f>
        <v>Holding Yards</v>
      </c>
      <c r="C24" s="12" t="str">
        <f>'4. Holding Yards'!A4</f>
        <v>3.2  Yard Holding Times</v>
      </c>
      <c r="D24" s="1">
        <f>'4. Holding Yards'!D4</f>
        <v>50</v>
      </c>
      <c r="E24" s="3">
        <f>D24/$H$4</f>
        <v>0.25</v>
      </c>
      <c r="F24" s="4">
        <f t="shared" si="1"/>
        <v>8.1967213114754092E-2</v>
      </c>
      <c r="L24" s="4"/>
      <c r="M24" s="1"/>
    </row>
    <row r="25" spans="1:14" x14ac:dyDescent="0.35">
      <c r="A25" s="131"/>
      <c r="B25" s="129"/>
      <c r="C25" s="12" t="str">
        <f>'4. Holding Yards'!A5</f>
        <v>3.3  Live Haul Yard</v>
      </c>
      <c r="D25" s="1">
        <f>'4. Holding Yards'!D5</f>
        <v>50</v>
      </c>
      <c r="E25" s="3">
        <f>D25/$H$4</f>
        <v>0.25</v>
      </c>
      <c r="F25" s="4">
        <f t="shared" si="1"/>
        <v>8.1967213114754092E-2</v>
      </c>
      <c r="L25" s="4"/>
      <c r="M25" s="1"/>
    </row>
    <row r="26" spans="1:14" x14ac:dyDescent="0.35">
      <c r="A26" s="131"/>
      <c r="B26" s="129"/>
      <c r="C26" s="12" t="str">
        <f>'4. Holding Yards'!A6</f>
        <v>3.4  DOA's</v>
      </c>
      <c r="D26" s="1">
        <f>'4. Holding Yards'!D6</f>
        <v>50</v>
      </c>
      <c r="E26" s="3">
        <f>D26/$H$4</f>
        <v>0.25</v>
      </c>
      <c r="F26" s="4">
        <f t="shared" si="1"/>
        <v>8.1967213114754092E-2</v>
      </c>
      <c r="L26" s="4"/>
      <c r="M26" s="1"/>
    </row>
    <row r="27" spans="1:14" ht="29" x14ac:dyDescent="0.35">
      <c r="A27" s="131"/>
      <c r="B27" s="54" t="str">
        <f>$B$5</f>
        <v>Equipment &amp; Seasonal Modification</v>
      </c>
      <c r="C27" s="55" t="str">
        <f>'4. Holding Yards'!A8</f>
        <v>4.1  Seasonal Accommodation / Ventilation</v>
      </c>
      <c r="D27" s="59">
        <f>'4. Holding Yards'!D8</f>
        <v>50</v>
      </c>
      <c r="E27" s="60">
        <f>D27/$H$5</f>
        <v>1</v>
      </c>
      <c r="F27" s="61">
        <f t="shared" si="1"/>
        <v>8.1967213114754092E-2</v>
      </c>
      <c r="L27" s="4"/>
      <c r="M27" s="1"/>
    </row>
    <row r="28" spans="1:14" x14ac:dyDescent="0.35">
      <c r="A28" s="130" t="str">
        <f>$A$6</f>
        <v>Slaughter</v>
      </c>
      <c r="B28" s="126" t="str">
        <f>$B$6</f>
        <v>Slaughter</v>
      </c>
      <c r="C28" s="65" t="str">
        <f>'5. Slaughter - Failure Items'!A7</f>
        <v>5.2  Broken Wings (Antemortem)</v>
      </c>
      <c r="D28" s="1">
        <f>'5. Slaughter - Failure Items'!D7</f>
        <v>50</v>
      </c>
      <c r="E28" s="3">
        <f>D28/$H$6</f>
        <v>0.2</v>
      </c>
      <c r="F28" s="4">
        <f t="shared" si="1"/>
        <v>8.1967213114754092E-2</v>
      </c>
      <c r="L28" s="4"/>
      <c r="M28" s="1"/>
    </row>
    <row r="29" spans="1:14" x14ac:dyDescent="0.35">
      <c r="A29" s="130"/>
      <c r="B29" s="126"/>
      <c r="C29" s="65" t="str">
        <f>'5. Slaughter - Failure Items'!A8</f>
        <v>5.3  Unstunned Bird Shackling</v>
      </c>
      <c r="D29" s="1">
        <f>'5. Slaughter - Failure Items'!D8</f>
        <v>25</v>
      </c>
      <c r="E29" s="3">
        <f>D29/$H$6</f>
        <v>0.1</v>
      </c>
      <c r="F29" s="4">
        <f t="shared" si="1"/>
        <v>4.0983606557377046E-2</v>
      </c>
      <c r="L29" s="4"/>
      <c r="M29" s="1"/>
    </row>
    <row r="30" spans="1:14" x14ac:dyDescent="0.35">
      <c r="A30" s="130"/>
      <c r="B30" s="126"/>
      <c r="C30" s="65" t="str">
        <f>'5. Slaughter - Failure Items'!A9</f>
        <v>5.4  Effectiveness of Stun</v>
      </c>
      <c r="D30" s="1">
        <f>'5. Slaughter - Failure Items'!D9</f>
        <v>50</v>
      </c>
      <c r="E30" s="3">
        <f>D30/$H$6</f>
        <v>0.2</v>
      </c>
      <c r="F30" s="4">
        <f t="shared" si="1"/>
        <v>8.1967213114754092E-2</v>
      </c>
      <c r="L30" s="4"/>
      <c r="M30" s="1"/>
    </row>
    <row r="31" spans="1:14" x14ac:dyDescent="0.35">
      <c r="A31" s="130"/>
      <c r="B31" s="126"/>
      <c r="C31" s="65" t="str">
        <f>'5. Slaughter - Failure Items'!A11</f>
        <v>5.6  Effectiveness of Kill</v>
      </c>
      <c r="D31" s="1">
        <f>'5. Slaughter - Failure Items'!D11</f>
        <v>0</v>
      </c>
      <c r="E31" s="3">
        <f>D31/$H$6</f>
        <v>0</v>
      </c>
      <c r="F31" s="4">
        <f t="shared" si="1"/>
        <v>0</v>
      </c>
      <c r="L31" s="4"/>
      <c r="M31" s="1"/>
    </row>
    <row r="32" spans="1:14" x14ac:dyDescent="0.35">
      <c r="A32" s="130"/>
      <c r="B32" s="66" t="str">
        <f>$B$7</f>
        <v>Automatic Failure Items</v>
      </c>
      <c r="C32" s="64" t="str">
        <f>'5. Slaughter - Failure Items'!A14</f>
        <v>6.1  Acts of Willful Abuse</v>
      </c>
      <c r="D32" s="1">
        <f>'5. Slaughter - Failure Items'!D14</f>
        <v>0</v>
      </c>
      <c r="E32" s="3">
        <v>0</v>
      </c>
      <c r="F32" s="4">
        <f t="shared" si="1"/>
        <v>0</v>
      </c>
      <c r="L32" s="4"/>
      <c r="M32" s="1"/>
    </row>
  </sheetData>
  <sheetProtection selectLockedCells="1"/>
  <customSheetViews>
    <customSheetView guid="{021C8937-E5DC-4EEC-B1B0-5D0A045D3A93}" scale="80" state="hidden">
      <selection activeCell="J19" sqref="J19"/>
      <pageMargins left="0.7" right="0.7" top="0.75" bottom="0.75" header="0.3" footer="0.3"/>
      <pageSetup orientation="portrait" r:id="rId1"/>
    </customSheetView>
    <customSheetView guid="{C62255E3-4BBD-4D52-9A28-B09036565113}" topLeftCell="C1">
      <selection activeCell="I23" sqref="I23"/>
      <pageMargins left="0.7" right="0.7" top="0.75" bottom="0.75" header="0.3" footer="0.3"/>
      <pageSetup orientation="portrait" r:id="rId2"/>
    </customSheetView>
    <customSheetView guid="{1F1C7B1E-6480-443B-8699-8DB4E2051728}" topLeftCell="C1">
      <selection activeCell="I23" sqref="I23"/>
      <pageMargins left="0.7" right="0.7" top="0.75" bottom="0.75" header="0.3" footer="0.3"/>
      <pageSetup orientation="portrait" r:id="rId3"/>
    </customSheetView>
  </customSheetViews>
  <mergeCells count="23">
    <mergeCell ref="F2:F3"/>
    <mergeCell ref="F4:F5"/>
    <mergeCell ref="F6:F7"/>
    <mergeCell ref="E6:E7"/>
    <mergeCell ref="E4:E5"/>
    <mergeCell ref="E2:E3"/>
    <mergeCell ref="B1:C1"/>
    <mergeCell ref="B2:C2"/>
    <mergeCell ref="B3:C3"/>
    <mergeCell ref="B4:C4"/>
    <mergeCell ref="B6:C6"/>
    <mergeCell ref="B5:C5"/>
    <mergeCell ref="A2:A3"/>
    <mergeCell ref="A4:A5"/>
    <mergeCell ref="A6:A7"/>
    <mergeCell ref="B28:B31"/>
    <mergeCell ref="B18:B21"/>
    <mergeCell ref="B22:B23"/>
    <mergeCell ref="B24:B26"/>
    <mergeCell ref="A28:A32"/>
    <mergeCell ref="A24:A27"/>
    <mergeCell ref="A18:A23"/>
    <mergeCell ref="B7:C7"/>
  </mergeCell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00"/>
  </sheetPr>
  <dimension ref="A1:M46"/>
  <sheetViews>
    <sheetView topLeftCell="C19" zoomScale="80" zoomScaleNormal="80" workbookViewId="0">
      <selection activeCell="E38" sqref="E38"/>
    </sheetView>
  </sheetViews>
  <sheetFormatPr defaultColWidth="9.08984375" defaultRowHeight="14.5" x14ac:dyDescent="0.35"/>
  <cols>
    <col min="2" max="2" width="7.08984375" customWidth="1"/>
    <col min="3" max="3" width="48.54296875" customWidth="1"/>
    <col min="4" max="4" width="17.08984375" style="1" customWidth="1"/>
    <col min="5" max="5" width="15.08984375" style="1" customWidth="1"/>
    <col min="6" max="6" width="7.90625" customWidth="1"/>
    <col min="7" max="7" width="5.08984375" customWidth="1"/>
    <col min="8" max="8" width="9.453125" bestFit="1" customWidth="1"/>
    <col min="9" max="9" width="6.36328125" customWidth="1"/>
    <col min="10" max="11" width="2" customWidth="1"/>
    <col min="12" max="12" width="81.08984375" customWidth="1"/>
    <col min="13" max="13" width="12.54296875" style="3" customWidth="1"/>
  </cols>
  <sheetData>
    <row r="1" spans="1:13" s="29" customFormat="1" ht="15.5" x14ac:dyDescent="0.35">
      <c r="B1" s="29">
        <v>1</v>
      </c>
      <c r="C1" s="29" t="s">
        <v>154</v>
      </c>
      <c r="D1" s="48"/>
      <c r="E1" s="48"/>
      <c r="M1" s="49"/>
    </row>
    <row r="2" spans="1:13" s="29" customFormat="1" ht="15.5" x14ac:dyDescent="0.35">
      <c r="B2" s="29">
        <v>2</v>
      </c>
      <c r="C2" s="29" t="s">
        <v>62</v>
      </c>
      <c r="D2" s="48"/>
      <c r="E2" s="48"/>
      <c r="M2" s="49"/>
    </row>
    <row r="3" spans="1:13" s="29" customFormat="1" ht="15.5" x14ac:dyDescent="0.35">
      <c r="B3" s="29">
        <v>3</v>
      </c>
      <c r="C3" s="29" t="s">
        <v>64</v>
      </c>
      <c r="D3" s="48"/>
      <c r="E3" s="48"/>
      <c r="M3" s="49"/>
    </row>
    <row r="4" spans="1:13" s="29" customFormat="1" ht="15.5" x14ac:dyDescent="0.35">
      <c r="B4" s="29">
        <v>4</v>
      </c>
      <c r="C4" s="29" t="s">
        <v>65</v>
      </c>
      <c r="D4" s="48"/>
      <c r="E4" s="48"/>
      <c r="M4" s="49"/>
    </row>
    <row r="5" spans="1:13" s="29" customFormat="1" ht="15.5" x14ac:dyDescent="0.35">
      <c r="B5" s="29">
        <v>5</v>
      </c>
      <c r="C5" s="29" t="s">
        <v>66</v>
      </c>
      <c r="D5" s="48"/>
      <c r="E5" s="48"/>
      <c r="M5" s="49"/>
    </row>
    <row r="6" spans="1:13" s="29" customFormat="1" ht="15.5" x14ac:dyDescent="0.35">
      <c r="B6" s="29">
        <v>6</v>
      </c>
      <c r="C6" s="29" t="s">
        <v>98</v>
      </c>
      <c r="D6" s="48"/>
      <c r="E6" s="48"/>
      <c r="M6" s="49"/>
    </row>
    <row r="7" spans="1:13" s="29" customFormat="1" ht="15.5" x14ac:dyDescent="0.35">
      <c r="B7" s="29">
        <v>7</v>
      </c>
      <c r="C7" s="29" t="s">
        <v>67</v>
      </c>
      <c r="D7" s="48"/>
      <c r="E7" s="48"/>
      <c r="M7" s="49"/>
    </row>
    <row r="8" spans="1:13" s="29" customFormat="1" ht="15.5" x14ac:dyDescent="0.35">
      <c r="B8" s="29">
        <v>8</v>
      </c>
      <c r="C8" s="29" t="s">
        <v>97</v>
      </c>
      <c r="D8" s="48"/>
      <c r="E8" s="48"/>
      <c r="M8" s="49"/>
    </row>
    <row r="9" spans="1:13" s="29" customFormat="1" ht="15.5" x14ac:dyDescent="0.35">
      <c r="B9" s="29">
        <v>9</v>
      </c>
      <c r="C9" s="29" t="s">
        <v>73</v>
      </c>
      <c r="D9" s="48"/>
      <c r="E9" s="48"/>
      <c r="M9" s="49"/>
    </row>
    <row r="10" spans="1:13" s="29" customFormat="1" ht="15.5" x14ac:dyDescent="0.35">
      <c r="B10" s="29">
        <v>10</v>
      </c>
      <c r="C10" s="29" t="s">
        <v>72</v>
      </c>
      <c r="D10" s="48"/>
      <c r="E10" s="48"/>
      <c r="M10" s="49"/>
    </row>
    <row r="13" spans="1:13" x14ac:dyDescent="0.35">
      <c r="A13" s="151" t="s">
        <v>61</v>
      </c>
      <c r="B13" s="19"/>
      <c r="C13" s="19" t="s">
        <v>68</v>
      </c>
      <c r="D13" s="154"/>
      <c r="E13" s="155"/>
      <c r="F13" s="155"/>
      <c r="G13" s="155"/>
      <c r="H13" s="155"/>
      <c r="I13" s="156"/>
    </row>
    <row r="14" spans="1:13" x14ac:dyDescent="0.35">
      <c r="A14" s="152"/>
      <c r="B14" s="19"/>
      <c r="C14" s="19" t="s">
        <v>40</v>
      </c>
      <c r="D14" s="157"/>
      <c r="E14" s="158"/>
      <c r="F14" s="158"/>
      <c r="G14" s="158"/>
      <c r="H14" s="158"/>
      <c r="I14" s="159"/>
    </row>
    <row r="15" spans="1:13" x14ac:dyDescent="0.35">
      <c r="A15" s="152"/>
      <c r="B15" s="19"/>
      <c r="C15" s="19" t="s">
        <v>69</v>
      </c>
      <c r="D15" s="154"/>
      <c r="E15" s="155"/>
      <c r="F15" s="155"/>
      <c r="G15" s="155"/>
      <c r="H15" s="155"/>
      <c r="I15" s="156"/>
    </row>
    <row r="16" spans="1:13" x14ac:dyDescent="0.35">
      <c r="A16" s="152"/>
      <c r="B16" s="19"/>
      <c r="C16" s="19" t="s">
        <v>41</v>
      </c>
      <c r="D16" s="154"/>
      <c r="E16" s="155"/>
      <c r="F16" s="155"/>
      <c r="G16" s="155"/>
      <c r="H16" s="155"/>
      <c r="I16" s="156"/>
    </row>
    <row r="17" spans="1:13" x14ac:dyDescent="0.35">
      <c r="A17" s="152"/>
      <c r="B17" s="19"/>
      <c r="C17" s="19" t="s">
        <v>70</v>
      </c>
      <c r="D17" s="154"/>
      <c r="E17" s="155"/>
      <c r="F17" s="155"/>
      <c r="G17" s="155"/>
      <c r="H17" s="155"/>
      <c r="I17" s="156"/>
    </row>
    <row r="18" spans="1:13" x14ac:dyDescent="0.35">
      <c r="A18" s="152"/>
      <c r="B18" s="19"/>
      <c r="C18" s="19" t="s">
        <v>42</v>
      </c>
      <c r="D18" s="154"/>
      <c r="E18" s="155"/>
      <c r="F18" s="155"/>
      <c r="G18" s="155"/>
      <c r="H18" s="155"/>
      <c r="I18" s="156"/>
    </row>
    <row r="19" spans="1:13" x14ac:dyDescent="0.35">
      <c r="A19" s="152"/>
      <c r="B19" s="19"/>
      <c r="C19" s="19" t="s">
        <v>43</v>
      </c>
      <c r="D19" s="154"/>
      <c r="E19" s="155"/>
      <c r="F19" s="155"/>
      <c r="G19" s="155"/>
      <c r="H19" s="155"/>
      <c r="I19" s="156"/>
    </row>
    <row r="20" spans="1:13" x14ac:dyDescent="0.35">
      <c r="A20" s="153"/>
      <c r="B20" s="19"/>
      <c r="C20" s="19" t="s">
        <v>44</v>
      </c>
      <c r="D20" s="154"/>
      <c r="E20" s="160"/>
      <c r="F20" s="161"/>
      <c r="G20" s="161"/>
      <c r="H20" s="161"/>
      <c r="I20" s="162"/>
    </row>
    <row r="22" spans="1:13" s="20" customFormat="1" ht="29.25" customHeight="1" x14ac:dyDescent="0.35">
      <c r="C22" s="21" t="s">
        <v>49</v>
      </c>
      <c r="D22" s="50" t="s">
        <v>71</v>
      </c>
      <c r="E22" s="50" t="s">
        <v>53</v>
      </c>
      <c r="F22" s="144" t="s">
        <v>46</v>
      </c>
      <c r="G22" s="144"/>
      <c r="H22" s="163" t="s">
        <v>47</v>
      </c>
      <c r="I22" s="164"/>
      <c r="L22" s="22" t="s">
        <v>59</v>
      </c>
      <c r="M22" s="8" t="s">
        <v>52</v>
      </c>
    </row>
    <row r="23" spans="1:13" ht="15" customHeight="1" x14ac:dyDescent="0.35">
      <c r="A23" s="151" t="s">
        <v>63</v>
      </c>
      <c r="C23" t="str">
        <f>'3. Mgment - Training'!A3</f>
        <v>1.1  Management Commitment to Welfare</v>
      </c>
      <c r="D23" s="23">
        <f>'3. Mgment - Training'!D3</f>
        <v>30</v>
      </c>
      <c r="E23" s="15"/>
      <c r="F23" s="145"/>
      <c r="G23" s="145"/>
      <c r="H23" s="146" t="str">
        <f t="shared" ref="H23:H33" si="0">IF(M23&gt;1,"ERROR","SCORE OK")</f>
        <v>SCORE OK</v>
      </c>
      <c r="I23" s="147"/>
      <c r="L23" s="51"/>
      <c r="M23" s="24">
        <f t="shared" ref="M23:M34" si="1">E23/D23</f>
        <v>0</v>
      </c>
    </row>
    <row r="24" spans="1:13" x14ac:dyDescent="0.35">
      <c r="A24" s="152"/>
      <c r="C24" t="str">
        <f>'3. Mgment - Training'!A4</f>
        <v>1.2  Emergency Response Plan</v>
      </c>
      <c r="D24" s="23">
        <f>'3. Mgment - Training'!D4</f>
        <v>100</v>
      </c>
      <c r="E24" s="15"/>
      <c r="F24" s="145"/>
      <c r="G24" s="145"/>
      <c r="H24" s="146" t="str">
        <f t="shared" si="0"/>
        <v>SCORE OK</v>
      </c>
      <c r="I24" s="147"/>
      <c r="L24" s="51"/>
      <c r="M24" s="24">
        <f t="shared" si="1"/>
        <v>0</v>
      </c>
    </row>
    <row r="25" spans="1:13" x14ac:dyDescent="0.35">
      <c r="A25" s="152"/>
      <c r="C25" t="str">
        <f>'3. Mgment - Training'!A5</f>
        <v>1.3  In-Plant Euthanasia</v>
      </c>
      <c r="D25" s="23">
        <f>'3. Mgment - Training'!D5</f>
        <v>75</v>
      </c>
      <c r="E25" s="15"/>
      <c r="F25" s="145"/>
      <c r="G25" s="145"/>
      <c r="H25" s="146" t="str">
        <f t="shared" ref="H25" si="2">IF(M25&gt;1,"ERROR","SCORE OK")</f>
        <v>SCORE OK</v>
      </c>
      <c r="I25" s="147"/>
      <c r="L25" s="51"/>
      <c r="M25" s="24">
        <f t="shared" si="1"/>
        <v>0</v>
      </c>
    </row>
    <row r="26" spans="1:13" x14ac:dyDescent="0.35">
      <c r="A26" s="152"/>
      <c r="C26" t="str">
        <f>'3. Mgment - Training'!A6</f>
        <v>1.4  Animal Abuse Reporting</v>
      </c>
      <c r="D26" s="23">
        <f>'3. Mgment - Training'!D6</f>
        <v>20</v>
      </c>
      <c r="E26" s="15"/>
      <c r="F26" s="148"/>
      <c r="G26" s="149"/>
      <c r="H26" s="146" t="str">
        <f t="shared" si="0"/>
        <v>SCORE OK</v>
      </c>
      <c r="I26" s="147"/>
      <c r="L26" s="51"/>
      <c r="M26" s="24">
        <f t="shared" si="1"/>
        <v>0</v>
      </c>
    </row>
    <row r="27" spans="1:13" x14ac:dyDescent="0.35">
      <c r="A27" s="152"/>
      <c r="C27" t="str">
        <f>'3. Mgment - Training'!A9</f>
        <v>2.1  Poultry Welfare Training and Documentation</v>
      </c>
      <c r="D27" s="23">
        <f>'3. Mgment - Training'!D9</f>
        <v>30</v>
      </c>
      <c r="E27" s="15"/>
      <c r="F27" s="148"/>
      <c r="G27" s="149"/>
      <c r="H27" s="146" t="str">
        <f t="shared" ref="H27:H31" si="3">IF(M27&gt;1,"ERROR","SCORE OK")</f>
        <v>SCORE OK</v>
      </c>
      <c r="I27" s="147"/>
      <c r="L27" s="51"/>
      <c r="M27" s="24">
        <f t="shared" si="1"/>
        <v>0</v>
      </c>
    </row>
    <row r="28" spans="1:13" x14ac:dyDescent="0.35">
      <c r="A28" s="152"/>
      <c r="C28" t="str">
        <f>'3. Mgment - Training'!A10</f>
        <v>2.2  Euthanasia Training and Documentation</v>
      </c>
      <c r="D28" s="23">
        <f>'3. Mgment - Training'!D10</f>
        <v>30</v>
      </c>
      <c r="E28" s="15"/>
      <c r="F28" s="148"/>
      <c r="G28" s="149"/>
      <c r="H28" s="146" t="str">
        <f>IF(M28&gt;1,"ERROR","SCORE OK")</f>
        <v>SCORE OK</v>
      </c>
      <c r="I28" s="147"/>
      <c r="L28" s="51"/>
      <c r="M28" s="24">
        <f t="shared" si="1"/>
        <v>0</v>
      </c>
    </row>
    <row r="29" spans="1:13" x14ac:dyDescent="0.35">
      <c r="A29" s="152"/>
      <c r="C29" t="str">
        <f>'4. Holding Yards'!A3</f>
        <v>3.1  Feed Withdraw</v>
      </c>
      <c r="D29" s="23">
        <f>'4. Holding Yards'!D3</f>
        <v>50</v>
      </c>
      <c r="E29" s="15"/>
      <c r="F29" s="81"/>
      <c r="G29" s="82"/>
      <c r="H29" s="146" t="str">
        <f>IF(M29&gt;1,"ERROR","SCORE OK")</f>
        <v>SCORE OK</v>
      </c>
      <c r="I29" s="147"/>
      <c r="L29" s="51"/>
      <c r="M29" s="24">
        <f>E29/D29</f>
        <v>0</v>
      </c>
    </row>
    <row r="30" spans="1:13" x14ac:dyDescent="0.35">
      <c r="A30" s="152"/>
      <c r="C30" s="67" t="str">
        <f>'4. Holding Yards'!A4</f>
        <v>3.2  Yard Holding Times</v>
      </c>
      <c r="D30" s="23">
        <f>'4. Holding Yards'!D4</f>
        <v>50</v>
      </c>
      <c r="E30" s="15"/>
      <c r="F30" s="148"/>
      <c r="G30" s="149"/>
      <c r="H30" s="146" t="str">
        <f t="shared" si="3"/>
        <v>SCORE OK</v>
      </c>
      <c r="I30" s="147"/>
      <c r="L30" s="51"/>
      <c r="M30" s="24">
        <f t="shared" si="1"/>
        <v>0</v>
      </c>
    </row>
    <row r="31" spans="1:13" x14ac:dyDescent="0.35">
      <c r="A31" s="152"/>
      <c r="C31" s="67" t="str">
        <f>'4. Holding Yards'!A5</f>
        <v>3.3  Live Haul Yard</v>
      </c>
      <c r="D31" s="23">
        <f>'4. Holding Yards'!D5</f>
        <v>50</v>
      </c>
      <c r="E31" s="15"/>
      <c r="F31" s="148"/>
      <c r="G31" s="149"/>
      <c r="H31" s="146" t="str">
        <f t="shared" si="3"/>
        <v>SCORE OK</v>
      </c>
      <c r="I31" s="147"/>
      <c r="L31" s="51"/>
      <c r="M31" s="24">
        <f t="shared" si="1"/>
        <v>0</v>
      </c>
    </row>
    <row r="32" spans="1:13" x14ac:dyDescent="0.35">
      <c r="A32" s="152"/>
      <c r="C32" s="67" t="str">
        <f>'4. Holding Yards'!A6</f>
        <v>3.4  DOA's</v>
      </c>
      <c r="D32" s="23">
        <f>'4. Holding Yards'!D6</f>
        <v>50</v>
      </c>
      <c r="E32" s="15"/>
      <c r="F32" s="145"/>
      <c r="G32" s="145"/>
      <c r="H32" s="146" t="str">
        <f t="shared" si="0"/>
        <v>SCORE OK</v>
      </c>
      <c r="I32" s="147"/>
      <c r="L32" s="51"/>
      <c r="M32" s="24">
        <f t="shared" si="1"/>
        <v>0</v>
      </c>
    </row>
    <row r="33" spans="1:13" x14ac:dyDescent="0.35">
      <c r="A33" s="152"/>
      <c r="C33" s="67" t="str">
        <f>'4. Holding Yards'!A8</f>
        <v>4.1  Seasonal Accommodation / Ventilation</v>
      </c>
      <c r="D33" s="23">
        <f>'4. Holding Yards'!D8</f>
        <v>50</v>
      </c>
      <c r="E33" s="15"/>
      <c r="F33" s="145"/>
      <c r="G33" s="145"/>
      <c r="H33" s="146" t="str">
        <f t="shared" si="0"/>
        <v>SCORE OK</v>
      </c>
      <c r="I33" s="147"/>
      <c r="L33" s="51"/>
      <c r="M33" s="24">
        <f>E33/D33</f>
        <v>0</v>
      </c>
    </row>
    <row r="34" spans="1:13" x14ac:dyDescent="0.35">
      <c r="A34" s="152"/>
      <c r="C34" s="67" t="str">
        <f>'5. Slaughter - Failure Items'!A3</f>
        <v>5.1 Stunning System</v>
      </c>
      <c r="D34" s="23">
        <v>50</v>
      </c>
      <c r="E34" s="15"/>
      <c r="F34" s="145"/>
      <c r="G34" s="145"/>
      <c r="H34" s="146" t="str">
        <f t="shared" ref="H34" si="4">IF(M34&gt;1,"ERROR","SCORE OK")</f>
        <v>SCORE OK</v>
      </c>
      <c r="I34" s="147"/>
      <c r="L34" s="51"/>
      <c r="M34" s="24">
        <f t="shared" si="1"/>
        <v>0</v>
      </c>
    </row>
    <row r="35" spans="1:13" x14ac:dyDescent="0.35">
      <c r="A35" s="152"/>
      <c r="C35" s="67" t="str">
        <f>'5. Slaughter - Failure Items'!A7</f>
        <v>5.2  Broken Wings (Antemortem)</v>
      </c>
      <c r="D35" s="23">
        <f>'5. Slaughter - Failure Items'!D7</f>
        <v>50</v>
      </c>
      <c r="E35" s="15"/>
      <c r="F35" s="145"/>
      <c r="G35" s="145"/>
      <c r="H35" s="146" t="str">
        <f t="shared" ref="H35:H37" si="5">IF(M36&gt;1,"ERROR","SCORE OK")</f>
        <v>SCORE OK</v>
      </c>
      <c r="I35" s="147"/>
      <c r="L35" s="51"/>
      <c r="M35" s="24">
        <f>E33/D33</f>
        <v>0</v>
      </c>
    </row>
    <row r="36" spans="1:13" x14ac:dyDescent="0.35">
      <c r="A36" s="152"/>
      <c r="C36" s="67" t="str">
        <f>'5. Slaughter - Failure Items'!A8</f>
        <v>5.3  Unstunned Bird Shackling</v>
      </c>
      <c r="D36" s="23">
        <f>'5. Slaughter - Failure Items'!D8</f>
        <v>25</v>
      </c>
      <c r="E36" s="15"/>
      <c r="F36" s="145"/>
      <c r="G36" s="145"/>
      <c r="H36" s="146" t="str">
        <f t="shared" si="5"/>
        <v>SCORE OK</v>
      </c>
      <c r="I36" s="147"/>
      <c r="L36" s="51"/>
      <c r="M36" s="24">
        <f>E35/D35</f>
        <v>0</v>
      </c>
    </row>
    <row r="37" spans="1:13" x14ac:dyDescent="0.35">
      <c r="A37" s="152"/>
      <c r="C37" t="str">
        <f>'5. Slaughter - Failure Items'!A9</f>
        <v>5.4  Effectiveness of Stun</v>
      </c>
      <c r="D37" s="23">
        <f>'5. Slaughter - Failure Items'!D9</f>
        <v>50</v>
      </c>
      <c r="E37" s="15"/>
      <c r="F37" s="145"/>
      <c r="G37" s="145"/>
      <c r="H37" s="146" t="str">
        <f t="shared" si="5"/>
        <v>SCORE OK</v>
      </c>
      <c r="I37" s="147"/>
      <c r="L37" s="51"/>
      <c r="M37" s="24">
        <f>E36/D36</f>
        <v>0</v>
      </c>
    </row>
    <row r="38" spans="1:13" x14ac:dyDescent="0.35">
      <c r="A38" s="152"/>
      <c r="C38" t="str">
        <f>'5. Slaughter - Failure Items'!A10</f>
        <v>5.5 Effectiveness of Neck Cutter</v>
      </c>
      <c r="D38" s="23">
        <f>'5. Slaughter - Failure Items'!D10</f>
        <v>50</v>
      </c>
      <c r="E38" s="15"/>
      <c r="F38" s="145"/>
      <c r="G38" s="145"/>
      <c r="H38" s="146" t="str">
        <f t="shared" ref="H38" si="6">IF(M39&gt;1,"ERROR","SCORE OK")</f>
        <v>SCORE OK</v>
      </c>
      <c r="I38" s="147"/>
      <c r="L38" s="51"/>
      <c r="M38" s="24">
        <f>E37/D37</f>
        <v>0</v>
      </c>
    </row>
    <row r="39" spans="1:13" x14ac:dyDescent="0.35">
      <c r="A39" s="152"/>
      <c r="C39" t="str">
        <f>'5. Slaughter - Failure Items'!A11</f>
        <v>5.6  Effectiveness of Kill</v>
      </c>
      <c r="D39" s="23">
        <f>'5. Slaughter - Failure Items'!D11</f>
        <v>0</v>
      </c>
      <c r="E39" s="15"/>
      <c r="F39" s="150" t="str">
        <f>IF(E39="yes","AUDIT FAIL"," ")</f>
        <v xml:space="preserve"> </v>
      </c>
      <c r="G39" s="150"/>
      <c r="H39" s="146" t="str">
        <f>IF(F39="AUDIT FAIL","ERROR","SCORE OK")</f>
        <v>SCORE OK</v>
      </c>
      <c r="I39" s="147"/>
      <c r="L39" s="51"/>
      <c r="M39" s="24">
        <f>E38/D38</f>
        <v>0</v>
      </c>
    </row>
    <row r="40" spans="1:13" x14ac:dyDescent="0.35">
      <c r="A40" s="153"/>
      <c r="C40" t="str">
        <f>'5. Slaughter - Failure Items'!A12</f>
        <v>5.7 QA/QC Checks</v>
      </c>
      <c r="D40" s="23">
        <v>25</v>
      </c>
      <c r="E40" s="15"/>
      <c r="F40" s="145"/>
      <c r="G40" s="145"/>
      <c r="H40" s="146" t="str">
        <f t="shared" ref="H40" si="7">IF(M41&gt;1,"ERROR","SCORE OK")</f>
        <v>SCORE OK</v>
      </c>
      <c r="I40" s="147"/>
      <c r="L40" s="51"/>
      <c r="M40" s="72"/>
    </row>
    <row r="41" spans="1:13" x14ac:dyDescent="0.35">
      <c r="C41" t="str">
        <f>'5. Slaughter - Failure Items'!A14</f>
        <v>6.1  Acts of Willful Abuse</v>
      </c>
      <c r="D41" s="23">
        <f>'5. Slaughter - Failure Items'!D14</f>
        <v>0</v>
      </c>
      <c r="E41" s="15"/>
      <c r="F41" s="150" t="str">
        <f>IF(E41="yes","AUDIT FAIL"," ")</f>
        <v xml:space="preserve"> </v>
      </c>
      <c r="G41" s="150"/>
      <c r="H41" s="146" t="str">
        <f>IF(F41="AUDIT FAIL","ERROR","SCORE OK")</f>
        <v>SCORE OK</v>
      </c>
      <c r="I41" s="147"/>
      <c r="L41" s="51"/>
      <c r="M41" s="24">
        <f>E40/D40</f>
        <v>0</v>
      </c>
    </row>
    <row r="42" spans="1:13" x14ac:dyDescent="0.35">
      <c r="F42" s="62"/>
      <c r="M42" s="72"/>
    </row>
    <row r="43" spans="1:13" x14ac:dyDescent="0.35">
      <c r="C43" s="47" t="s">
        <v>116</v>
      </c>
      <c r="F43" s="63"/>
      <c r="G43" s="62"/>
    </row>
    <row r="44" spans="1:13" x14ac:dyDescent="0.35">
      <c r="F44" s="63"/>
      <c r="G44" s="62"/>
    </row>
    <row r="45" spans="1:13" x14ac:dyDescent="0.35">
      <c r="F45" s="63"/>
    </row>
    <row r="46" spans="1:13" x14ac:dyDescent="0.35">
      <c r="F46" s="62"/>
    </row>
  </sheetData>
  <sheetProtection selectLockedCells="1"/>
  <customSheetViews>
    <customSheetView guid="{021C8937-E5DC-4EEC-B1B0-5D0A045D3A93}">
      <selection activeCell="K11" sqref="K11"/>
      <pageMargins left="0.7" right="0.7" top="0.75" bottom="0.75" header="0.3" footer="0.3"/>
      <pageSetup orientation="portrait" r:id="rId1"/>
    </customSheetView>
    <customSheetView guid="{C62255E3-4BBD-4D52-9A28-B09036565113}" state="hidden">
      <selection activeCell="G8" sqref="G8"/>
      <pageMargins left="0.7" right="0.7" top="0.75" bottom="0.75" header="0.3" footer="0.3"/>
      <pageSetup orientation="portrait" r:id="rId2"/>
    </customSheetView>
    <customSheetView guid="{1F1C7B1E-6480-443B-8699-8DB4E2051728}" state="hidden">
      <selection activeCell="G8" sqref="G8"/>
      <pageMargins left="0.7" right="0.7" top="0.75" bottom="0.75" header="0.3" footer="0.3"/>
      <pageSetup orientation="portrait" r:id="rId3"/>
    </customSheetView>
  </customSheetViews>
  <mergeCells count="49">
    <mergeCell ref="H29:I29"/>
    <mergeCell ref="A13:A20"/>
    <mergeCell ref="H26:I26"/>
    <mergeCell ref="D13:I13"/>
    <mergeCell ref="D14:I14"/>
    <mergeCell ref="D15:I15"/>
    <mergeCell ref="D16:I16"/>
    <mergeCell ref="D17:I17"/>
    <mergeCell ref="D18:I18"/>
    <mergeCell ref="D19:I19"/>
    <mergeCell ref="D20:I20"/>
    <mergeCell ref="H22:I22"/>
    <mergeCell ref="H23:I23"/>
    <mergeCell ref="A23:A40"/>
    <mergeCell ref="H27:I27"/>
    <mergeCell ref="H35:I35"/>
    <mergeCell ref="F41:G41"/>
    <mergeCell ref="H38:I38"/>
    <mergeCell ref="H41:I41"/>
    <mergeCell ref="H37:I37"/>
    <mergeCell ref="F39:G39"/>
    <mergeCell ref="H39:I39"/>
    <mergeCell ref="H40:I40"/>
    <mergeCell ref="F40:G40"/>
    <mergeCell ref="F25:G25"/>
    <mergeCell ref="F38:G38"/>
    <mergeCell ref="F30:G30"/>
    <mergeCell ref="F31:G31"/>
    <mergeCell ref="F32:G32"/>
    <mergeCell ref="F37:G37"/>
    <mergeCell ref="F35:G35"/>
    <mergeCell ref="F34:G34"/>
    <mergeCell ref="F33:G33"/>
    <mergeCell ref="F22:G22"/>
    <mergeCell ref="F23:G23"/>
    <mergeCell ref="H28:I28"/>
    <mergeCell ref="F28:G28"/>
    <mergeCell ref="F36:G36"/>
    <mergeCell ref="H36:I36"/>
    <mergeCell ref="F26:G26"/>
    <mergeCell ref="H33:I33"/>
    <mergeCell ref="H30:I30"/>
    <mergeCell ref="H31:I31"/>
    <mergeCell ref="H32:I32"/>
    <mergeCell ref="F27:G27"/>
    <mergeCell ref="H34:I34"/>
    <mergeCell ref="H24:I24"/>
    <mergeCell ref="H25:I25"/>
    <mergeCell ref="F24:G24"/>
  </mergeCells>
  <conditionalFormatting sqref="H22:I26 H32:I34 H39:I39 H41:I41">
    <cfRule type="containsText" dxfId="26" priority="22" operator="containsText" text="&quot;ERROR&quot;">
      <formula>NOT(ISERROR(SEARCH("""ERROR""",H22)))</formula>
    </cfRule>
  </conditionalFormatting>
  <conditionalFormatting sqref="H22:I26 H32:I34 H39:I39 H41:I41">
    <cfRule type="containsText" dxfId="25" priority="21" operator="containsText" text="ERROR">
      <formula>NOT(ISERROR(SEARCH("ERROR",H22)))</formula>
    </cfRule>
  </conditionalFormatting>
  <conditionalFormatting sqref="H27:I27">
    <cfRule type="containsText" dxfId="24" priority="20" operator="containsText" text="&quot;ERROR&quot;">
      <formula>NOT(ISERROR(SEARCH("""ERROR""",H27)))</formula>
    </cfRule>
  </conditionalFormatting>
  <conditionalFormatting sqref="H27:I27">
    <cfRule type="containsText" dxfId="23" priority="19" operator="containsText" text="ERROR">
      <formula>NOT(ISERROR(SEARCH("ERROR",H27)))</formula>
    </cfRule>
  </conditionalFormatting>
  <conditionalFormatting sqref="H28:I28 H29">
    <cfRule type="containsText" dxfId="22" priority="18" operator="containsText" text="&quot;ERROR&quot;">
      <formula>NOT(ISERROR(SEARCH("""ERROR""",H28)))</formula>
    </cfRule>
  </conditionalFormatting>
  <conditionalFormatting sqref="H28:I28 H29">
    <cfRule type="containsText" dxfId="21" priority="17" operator="containsText" text="ERROR">
      <formula>NOT(ISERROR(SEARCH("ERROR",H28)))</formula>
    </cfRule>
  </conditionalFormatting>
  <conditionalFormatting sqref="H30:I30">
    <cfRule type="containsText" dxfId="20" priority="16" operator="containsText" text="&quot;ERROR&quot;">
      <formula>NOT(ISERROR(SEARCH("""ERROR""",H30)))</formula>
    </cfRule>
  </conditionalFormatting>
  <conditionalFormatting sqref="H30:I30">
    <cfRule type="containsText" dxfId="19" priority="15" operator="containsText" text="ERROR">
      <formula>NOT(ISERROR(SEARCH("ERROR",H30)))</formula>
    </cfRule>
  </conditionalFormatting>
  <conditionalFormatting sqref="H31:I31">
    <cfRule type="containsText" dxfId="18" priority="14" operator="containsText" text="&quot;ERROR&quot;">
      <formula>NOT(ISERROR(SEARCH("""ERROR""",H31)))</formula>
    </cfRule>
  </conditionalFormatting>
  <conditionalFormatting sqref="H31:I31">
    <cfRule type="containsText" dxfId="17" priority="13" operator="containsText" text="ERROR">
      <formula>NOT(ISERROR(SEARCH("ERROR",H31)))</formula>
    </cfRule>
  </conditionalFormatting>
  <conditionalFormatting sqref="H35:I35">
    <cfRule type="containsText" dxfId="16" priority="12" operator="containsText" text="&quot;ERROR&quot;">
      <formula>NOT(ISERROR(SEARCH("""ERROR""",H35)))</formula>
    </cfRule>
  </conditionalFormatting>
  <conditionalFormatting sqref="H35:I35">
    <cfRule type="containsText" dxfId="15" priority="11" operator="containsText" text="ERROR">
      <formula>NOT(ISERROR(SEARCH("ERROR",H35)))</formula>
    </cfRule>
  </conditionalFormatting>
  <conditionalFormatting sqref="H36:I36">
    <cfRule type="containsText" dxfId="14" priority="10" operator="containsText" text="&quot;ERROR&quot;">
      <formula>NOT(ISERROR(SEARCH("""ERROR""",H36)))</formula>
    </cfRule>
  </conditionalFormatting>
  <conditionalFormatting sqref="H36:I36">
    <cfRule type="containsText" dxfId="13" priority="9" operator="containsText" text="ERROR">
      <formula>NOT(ISERROR(SEARCH("ERROR",H36)))</formula>
    </cfRule>
  </conditionalFormatting>
  <conditionalFormatting sqref="H37:I37">
    <cfRule type="containsText" dxfId="12" priority="8" operator="containsText" text="&quot;ERROR&quot;">
      <formula>NOT(ISERROR(SEARCH("""ERROR""",H37)))</formula>
    </cfRule>
  </conditionalFormatting>
  <conditionalFormatting sqref="H37:I37">
    <cfRule type="containsText" dxfId="11" priority="7" operator="containsText" text="ERROR">
      <formula>NOT(ISERROR(SEARCH("ERROR",H37)))</formula>
    </cfRule>
  </conditionalFormatting>
  <conditionalFormatting sqref="H38:I38">
    <cfRule type="containsText" dxfId="10" priority="6" operator="containsText" text="&quot;ERROR&quot;">
      <formula>NOT(ISERROR(SEARCH("""ERROR""",H38)))</formula>
    </cfRule>
  </conditionalFormatting>
  <conditionalFormatting sqref="H38:I38">
    <cfRule type="containsText" dxfId="9" priority="5" operator="containsText" text="ERROR">
      <formula>NOT(ISERROR(SEARCH("ERROR",H38)))</formula>
    </cfRule>
  </conditionalFormatting>
  <conditionalFormatting sqref="H40:I40">
    <cfRule type="containsText" dxfId="8" priority="2" operator="containsText" text="&quot;ERROR&quot;">
      <formula>NOT(ISERROR(SEARCH("""ERROR""",H40)))</formula>
    </cfRule>
  </conditionalFormatting>
  <conditionalFormatting sqref="H40:I40">
    <cfRule type="containsText" dxfId="7" priority="1" operator="containsText" text="ERROR">
      <formula>NOT(ISERROR(SEARCH("ERROR",H40)))</formula>
    </cfRule>
  </conditionalFormatting>
  <pageMargins left="0.7" right="0.7" top="0.75" bottom="0.75" header="0.3" footer="0.3"/>
  <pageSetup orientation="landscape"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4" tint="0.59999389629810485"/>
    <pageSetUpPr fitToPage="1"/>
  </sheetPr>
  <dimension ref="A1:Q35"/>
  <sheetViews>
    <sheetView tabSelected="1" topLeftCell="C1" zoomScale="80" zoomScaleNormal="80" workbookViewId="0">
      <selection activeCell="T10" sqref="T10"/>
    </sheetView>
  </sheetViews>
  <sheetFormatPr defaultColWidth="9.08984375" defaultRowHeight="14.5" x14ac:dyDescent="0.35"/>
  <cols>
    <col min="1" max="1" width="11.6328125" customWidth="1"/>
    <col min="4" max="4" width="13.08984375" customWidth="1"/>
  </cols>
  <sheetData>
    <row r="1" spans="1:17" x14ac:dyDescent="0.35">
      <c r="A1" s="92" t="s">
        <v>27</v>
      </c>
      <c r="B1" s="92"/>
      <c r="C1" s="92"/>
      <c r="D1" s="92"/>
      <c r="E1" s="92"/>
      <c r="F1" s="92"/>
      <c r="G1" s="92"/>
      <c r="H1" s="92"/>
      <c r="I1" s="92"/>
      <c r="J1" s="92"/>
      <c r="K1" s="92"/>
      <c r="L1" s="92"/>
      <c r="M1" s="92"/>
      <c r="N1" s="92"/>
    </row>
    <row r="2" spans="1:17" x14ac:dyDescent="0.35">
      <c r="A2" s="93" t="s">
        <v>75</v>
      </c>
      <c r="B2" s="93"/>
      <c r="C2" s="93"/>
      <c r="D2" s="93"/>
      <c r="E2" s="93"/>
      <c r="F2" s="93"/>
      <c r="G2" s="93"/>
      <c r="H2" s="93"/>
      <c r="I2" s="93"/>
      <c r="J2" s="93"/>
      <c r="K2" s="93"/>
      <c r="L2" s="93"/>
      <c r="M2" s="93"/>
      <c r="N2" s="93"/>
    </row>
    <row r="3" spans="1:17" x14ac:dyDescent="0.35">
      <c r="L3" s="94" t="s">
        <v>155</v>
      </c>
      <c r="M3" s="94"/>
      <c r="N3" s="94"/>
    </row>
    <row r="4" spans="1:17" ht="3.75" customHeight="1" x14ac:dyDescent="0.35"/>
    <row r="5" spans="1:17" s="27" customFormat="1" ht="31.5" customHeight="1" x14ac:dyDescent="0.55000000000000004">
      <c r="A5" s="95" t="s">
        <v>74</v>
      </c>
      <c r="B5" s="93"/>
      <c r="C5" s="93"/>
      <c r="D5" s="93"/>
      <c r="E5" s="93"/>
      <c r="F5" s="93"/>
      <c r="G5" s="93"/>
      <c r="H5" s="93"/>
      <c r="I5" s="93"/>
      <c r="J5" s="93"/>
      <c r="K5" s="93"/>
      <c r="L5" s="93"/>
      <c r="M5" s="93"/>
      <c r="N5" s="93"/>
    </row>
    <row r="6" spans="1:17" x14ac:dyDescent="0.35">
      <c r="A6" s="93" t="s">
        <v>76</v>
      </c>
      <c r="B6" s="93"/>
      <c r="C6" s="93"/>
      <c r="D6" s="93"/>
      <c r="E6" s="93"/>
      <c r="F6" s="93"/>
      <c r="G6" s="93"/>
      <c r="H6" s="93"/>
      <c r="I6" s="93"/>
      <c r="J6" s="93"/>
      <c r="K6" s="93"/>
      <c r="L6" s="93"/>
      <c r="M6" s="93"/>
      <c r="N6" s="93"/>
    </row>
    <row r="7" spans="1:17" ht="6.75" customHeight="1" x14ac:dyDescent="0.35"/>
    <row r="8" spans="1:17" x14ac:dyDescent="0.35">
      <c r="A8" s="87" t="s">
        <v>28</v>
      </c>
      <c r="B8" s="87"/>
      <c r="C8" s="87"/>
      <c r="D8" s="87"/>
      <c r="E8" s="87"/>
      <c r="F8" s="87"/>
      <c r="G8" s="87"/>
      <c r="H8" s="87"/>
      <c r="I8" s="87"/>
      <c r="J8" s="87"/>
      <c r="K8" s="87"/>
      <c r="L8" s="87"/>
      <c r="M8" s="87"/>
      <c r="N8" s="87"/>
    </row>
    <row r="9" spans="1:17" x14ac:dyDescent="0.35">
      <c r="A9" s="87"/>
      <c r="B9" s="87"/>
      <c r="C9" s="87"/>
      <c r="D9" s="87"/>
      <c r="E9" s="87"/>
      <c r="F9" s="87"/>
      <c r="G9" s="87"/>
      <c r="H9" s="87"/>
      <c r="I9" s="87"/>
      <c r="J9" s="87"/>
      <c r="K9" s="87"/>
      <c r="L9" s="87"/>
      <c r="M9" s="87"/>
      <c r="N9" s="87"/>
    </row>
    <row r="10" spans="1:17" ht="12.75" customHeight="1" x14ac:dyDescent="0.35"/>
    <row r="11" spans="1:17" x14ac:dyDescent="0.35">
      <c r="A11" s="88" t="s">
        <v>35</v>
      </c>
      <c r="B11" s="88"/>
      <c r="C11" s="88"/>
      <c r="D11" s="88"/>
      <c r="E11" s="88"/>
      <c r="F11" s="88"/>
      <c r="G11" s="88"/>
      <c r="H11" s="88"/>
      <c r="I11" s="88"/>
      <c r="J11" s="88"/>
      <c r="K11" s="88"/>
      <c r="L11" s="88"/>
      <c r="M11" s="88"/>
      <c r="N11" s="88"/>
      <c r="Q11" s="28"/>
    </row>
    <row r="13" spans="1:17" x14ac:dyDescent="0.35">
      <c r="A13" t="s">
        <v>34</v>
      </c>
      <c r="B13" s="83">
        <f>'1. Audit Entry Form'!D13</f>
        <v>0</v>
      </c>
      <c r="C13" s="84"/>
      <c r="D13" s="84"/>
      <c r="E13" s="84"/>
      <c r="F13" s="84"/>
      <c r="G13" s="84"/>
      <c r="H13" s="85"/>
      <c r="K13" s="19" t="s">
        <v>29</v>
      </c>
      <c r="L13" s="89">
        <f>'1. Audit Entry Form'!D14</f>
        <v>0</v>
      </c>
      <c r="M13" s="90"/>
      <c r="N13" s="91"/>
    </row>
    <row r="14" spans="1:17" ht="6" customHeight="1" x14ac:dyDescent="0.35"/>
    <row r="15" spans="1:17" x14ac:dyDescent="0.35">
      <c r="A15" t="s">
        <v>30</v>
      </c>
      <c r="C15" s="83">
        <f>'1. Audit Entry Form'!D15</f>
        <v>0</v>
      </c>
      <c r="D15" s="84"/>
      <c r="E15" s="84"/>
      <c r="F15" s="84"/>
      <c r="G15" s="84"/>
      <c r="H15" s="84"/>
      <c r="I15" s="85"/>
      <c r="K15" s="19" t="s">
        <v>31</v>
      </c>
      <c r="L15" s="83">
        <f>'1. Audit Entry Form'!D16</f>
        <v>0</v>
      </c>
      <c r="M15" s="84"/>
      <c r="N15" s="85"/>
    </row>
    <row r="16" spans="1:17" ht="6" customHeight="1" x14ac:dyDescent="0.35"/>
    <row r="17" spans="1:14" x14ac:dyDescent="0.35">
      <c r="A17" t="s">
        <v>32</v>
      </c>
      <c r="C17" s="83">
        <f>'1. Audit Entry Form'!D17</f>
        <v>0</v>
      </c>
      <c r="D17" s="84"/>
      <c r="E17" s="84"/>
      <c r="F17" s="84"/>
      <c r="G17" s="84"/>
      <c r="H17" s="84"/>
      <c r="I17" s="85"/>
      <c r="K17" s="19" t="s">
        <v>33</v>
      </c>
      <c r="L17" s="83">
        <f>'1. Audit Entry Form'!D18</f>
        <v>0</v>
      </c>
      <c r="M17" s="84"/>
      <c r="N17" s="85"/>
    </row>
    <row r="18" spans="1:14" ht="6" customHeight="1" x14ac:dyDescent="0.35"/>
    <row r="19" spans="1:14" x14ac:dyDescent="0.35">
      <c r="A19" t="s">
        <v>36</v>
      </c>
      <c r="E19" s="83">
        <f>'1. Audit Entry Form'!D19</f>
        <v>0</v>
      </c>
      <c r="F19" s="84"/>
      <c r="G19" s="84"/>
      <c r="H19" s="84"/>
      <c r="I19" s="84"/>
      <c r="J19" s="84"/>
      <c r="K19" s="84"/>
      <c r="L19" s="84"/>
      <c r="M19" s="84"/>
      <c r="N19" s="85"/>
    </row>
    <row r="20" spans="1:14" ht="6" customHeight="1" x14ac:dyDescent="0.35"/>
    <row r="21" spans="1:14" x14ac:dyDescent="0.35">
      <c r="A21" t="s">
        <v>45</v>
      </c>
      <c r="D21" s="83">
        <f>'1. Audit Entry Form'!D20</f>
        <v>0</v>
      </c>
      <c r="E21" s="84"/>
      <c r="F21" s="84"/>
      <c r="G21" s="84"/>
      <c r="H21" s="84"/>
      <c r="I21" s="84"/>
      <c r="J21" s="84"/>
      <c r="K21" s="84"/>
      <c r="L21" s="84"/>
      <c r="M21" s="84"/>
      <c r="N21" s="85"/>
    </row>
    <row r="23" spans="1:14" ht="6" customHeight="1" x14ac:dyDescent="0.35"/>
    <row r="24" spans="1:14" s="29" customFormat="1" ht="18.75" customHeight="1" x14ac:dyDescent="0.35">
      <c r="B24" s="86" t="s">
        <v>15</v>
      </c>
      <c r="C24" s="86"/>
      <c r="D24" s="86"/>
      <c r="E24" s="86"/>
      <c r="F24" s="86" t="s">
        <v>26</v>
      </c>
      <c r="G24" s="86"/>
      <c r="H24" s="86"/>
      <c r="I24" s="86" t="s">
        <v>37</v>
      </c>
      <c r="J24" s="86"/>
      <c r="K24" s="86" t="s">
        <v>4</v>
      </c>
      <c r="L24" s="86"/>
      <c r="M24" s="30" t="s">
        <v>38</v>
      </c>
    </row>
    <row r="25" spans="1:14" s="29" customFormat="1" ht="18.75" customHeight="1" x14ac:dyDescent="0.35">
      <c r="B25" s="99" t="s">
        <v>77</v>
      </c>
      <c r="C25" s="100"/>
      <c r="D25" s="100"/>
      <c r="E25" s="101"/>
      <c r="F25" s="106" t="s">
        <v>14</v>
      </c>
      <c r="G25" s="106"/>
      <c r="H25" s="107"/>
      <c r="I25" s="112">
        <f>'3. Mgment - Training'!D2</f>
        <v>225</v>
      </c>
      <c r="J25" s="113"/>
      <c r="K25" s="121">
        <f>SUM('1. Audit Entry Form'!E23:E26)</f>
        <v>0</v>
      </c>
      <c r="L25" s="122"/>
      <c r="M25" s="25">
        <f>K25/I25</f>
        <v>0</v>
      </c>
    </row>
    <row r="26" spans="1:14" s="29" customFormat="1" ht="18.75" customHeight="1" x14ac:dyDescent="0.35">
      <c r="B26" s="102"/>
      <c r="C26" s="103"/>
      <c r="D26" s="103"/>
      <c r="E26" s="104"/>
      <c r="F26" s="106" t="s">
        <v>13</v>
      </c>
      <c r="G26" s="106"/>
      <c r="H26" s="107"/>
      <c r="I26" s="108" t="str">
        <f>'3. Mgment - Training'!D8</f>
        <v>60</v>
      </c>
      <c r="J26" s="108"/>
      <c r="K26" s="121">
        <f>SUM('1. Audit Entry Form'!E27:E28)</f>
        <v>0</v>
      </c>
      <c r="L26" s="122"/>
      <c r="M26" s="25">
        <f t="shared" ref="M26:M31" si="0">K26/I26</f>
        <v>0</v>
      </c>
    </row>
    <row r="27" spans="1:14" s="29" customFormat="1" ht="18.75" customHeight="1" x14ac:dyDescent="0.35">
      <c r="B27" s="99" t="s">
        <v>78</v>
      </c>
      <c r="C27" s="100"/>
      <c r="D27" s="100"/>
      <c r="E27" s="101"/>
      <c r="F27" s="106" t="s">
        <v>78</v>
      </c>
      <c r="G27" s="106"/>
      <c r="H27" s="107"/>
      <c r="I27" s="108">
        <f>'4. Holding Yards'!D2</f>
        <v>200</v>
      </c>
      <c r="J27" s="108"/>
      <c r="K27" s="121">
        <f>SUM('1. Audit Entry Form'!E29:E32)</f>
        <v>0</v>
      </c>
      <c r="L27" s="122"/>
      <c r="M27" s="25">
        <f t="shared" si="0"/>
        <v>0</v>
      </c>
    </row>
    <row r="28" spans="1:14" s="29" customFormat="1" ht="30" customHeight="1" x14ac:dyDescent="0.35">
      <c r="B28" s="102"/>
      <c r="C28" s="103"/>
      <c r="D28" s="103"/>
      <c r="E28" s="104"/>
      <c r="F28" s="109" t="s">
        <v>79</v>
      </c>
      <c r="G28" s="110"/>
      <c r="H28" s="111"/>
      <c r="I28" s="108">
        <f>'4. Holding Yards'!D7</f>
        <v>50</v>
      </c>
      <c r="J28" s="108"/>
      <c r="K28" s="121">
        <f>SUM('1. Audit Entry Form'!E33)</f>
        <v>0</v>
      </c>
      <c r="L28" s="122"/>
      <c r="M28" s="25">
        <f t="shared" si="0"/>
        <v>0</v>
      </c>
    </row>
    <row r="29" spans="1:14" s="29" customFormat="1" ht="18.75" customHeight="1" x14ac:dyDescent="0.35">
      <c r="B29" s="99" t="s">
        <v>80</v>
      </c>
      <c r="C29" s="100"/>
      <c r="D29" s="100"/>
      <c r="E29" s="101"/>
      <c r="F29" s="106" t="s">
        <v>80</v>
      </c>
      <c r="G29" s="106"/>
      <c r="H29" s="107"/>
      <c r="I29" s="108" t="str">
        <f>'5. Slaughter - Failure Items'!D2</f>
        <v>250</v>
      </c>
      <c r="J29" s="108"/>
      <c r="K29" s="121">
        <f>SUM('1. Audit Entry Form'!E34:E40)</f>
        <v>0</v>
      </c>
      <c r="L29" s="122"/>
      <c r="M29" s="25">
        <f t="shared" si="0"/>
        <v>0</v>
      </c>
    </row>
    <row r="30" spans="1:14" s="29" customFormat="1" ht="18.75" customHeight="1" x14ac:dyDescent="0.35">
      <c r="B30" s="102"/>
      <c r="C30" s="103"/>
      <c r="D30" s="103"/>
      <c r="E30" s="104"/>
      <c r="F30" s="106" t="s">
        <v>58</v>
      </c>
      <c r="G30" s="106"/>
      <c r="H30" s="107"/>
      <c r="I30" s="108">
        <f>'5. Slaughter - Failure Items'!D13</f>
        <v>0</v>
      </c>
      <c r="J30" s="108"/>
      <c r="K30" s="121">
        <f>'1. Audit Entry Form'!E41</f>
        <v>0</v>
      </c>
      <c r="L30" s="122"/>
      <c r="M30" s="25">
        <v>0</v>
      </c>
    </row>
    <row r="31" spans="1:14" s="31" customFormat="1" ht="30" customHeight="1" x14ac:dyDescent="0.45">
      <c r="B31" s="96" t="s">
        <v>39</v>
      </c>
      <c r="C31" s="97"/>
      <c r="D31" s="97"/>
      <c r="E31" s="97"/>
      <c r="F31" s="97"/>
      <c r="G31" s="97"/>
      <c r="H31" s="98"/>
      <c r="I31" s="105">
        <f>I25+I26+I27+I28+I29</f>
        <v>785</v>
      </c>
      <c r="J31" s="105"/>
      <c r="K31" s="120">
        <f>SUM(K25:L30)</f>
        <v>0</v>
      </c>
      <c r="L31" s="120"/>
      <c r="M31" s="26">
        <f t="shared" si="0"/>
        <v>0</v>
      </c>
    </row>
    <row r="33" spans="2:14" ht="15" customHeight="1" x14ac:dyDescent="0.35">
      <c r="B33" t="s">
        <v>48</v>
      </c>
      <c r="I33" s="114" t="str">
        <f>IF('1. Audit Entry Form'!F38="AUDIT FAIL","AUTOMATIC AUDIT FAILURE"," ")</f>
        <v xml:space="preserve"> </v>
      </c>
      <c r="J33" s="115"/>
      <c r="K33" s="115"/>
      <c r="L33" s="115"/>
      <c r="M33" s="115"/>
      <c r="N33" s="116"/>
    </row>
    <row r="34" spans="2:14" ht="15" customHeight="1" x14ac:dyDescent="0.35">
      <c r="I34" s="117"/>
      <c r="J34" s="118"/>
      <c r="K34" s="118"/>
      <c r="L34" s="118"/>
      <c r="M34" s="118"/>
      <c r="N34" s="119"/>
    </row>
    <row r="35" spans="2:14" x14ac:dyDescent="0.35">
      <c r="B35" t="s">
        <v>60</v>
      </c>
    </row>
  </sheetData>
  <sheetProtection selectLockedCells="1" selectUnlockedCells="1"/>
  <customSheetViews>
    <customSheetView guid="{021C8937-E5DC-4EEC-B1B0-5D0A045D3A93}" showPageBreaks="1" fitToPage="1" printArea="1">
      <selection activeCell="S17" sqref="S17"/>
      <pageMargins left="0.25" right="0.25" top="0.75" bottom="0.75" header="0.3" footer="0.3"/>
      <printOptions horizontalCentered="1" verticalCentered="1"/>
      <pageSetup scale="98" fitToWidth="0" orientation="landscape" r:id="rId1"/>
    </customSheetView>
    <customSheetView guid="{C62255E3-4BBD-4D52-9A28-B09036565113}" showPageBreaks="1" fitToPage="1" printArea="1" topLeftCell="A4">
      <selection activeCell="R26" sqref="R26"/>
      <pageMargins left="0.25" right="0.25" top="0.75" bottom="0.75" header="0.3" footer="0.3"/>
      <printOptions horizontalCentered="1" verticalCentered="1"/>
      <pageSetup scale="96" fitToWidth="0" orientation="landscape" r:id="rId2"/>
    </customSheetView>
    <customSheetView guid="{1F1C7B1E-6480-443B-8699-8DB4E2051728}" showPageBreaks="1" fitToPage="1" printArea="1" topLeftCell="A13">
      <selection activeCell="R26" sqref="R26"/>
      <pageMargins left="0.25" right="0.25" top="0.75" bottom="0.75" header="0.3" footer="0.3"/>
      <printOptions horizontalCentered="1" verticalCentered="1"/>
      <pageSetup scale="97" fitToWidth="0" orientation="landscape" r:id="rId3"/>
    </customSheetView>
  </customSheetViews>
  <mergeCells count="44">
    <mergeCell ref="I33:N34"/>
    <mergeCell ref="K31:L31"/>
    <mergeCell ref="I29:J29"/>
    <mergeCell ref="I30:J30"/>
    <mergeCell ref="K25:L25"/>
    <mergeCell ref="K26:L26"/>
    <mergeCell ref="K27:L27"/>
    <mergeCell ref="K28:L28"/>
    <mergeCell ref="K29:L29"/>
    <mergeCell ref="K30:L30"/>
    <mergeCell ref="B31:H31"/>
    <mergeCell ref="B25:E26"/>
    <mergeCell ref="B27:E28"/>
    <mergeCell ref="B29:E30"/>
    <mergeCell ref="I31:J31"/>
    <mergeCell ref="F29:H29"/>
    <mergeCell ref="F30:H30"/>
    <mergeCell ref="I28:J28"/>
    <mergeCell ref="F27:H27"/>
    <mergeCell ref="F28:H28"/>
    <mergeCell ref="F25:H25"/>
    <mergeCell ref="F26:H26"/>
    <mergeCell ref="I25:J25"/>
    <mergeCell ref="I26:J26"/>
    <mergeCell ref="I27:J27"/>
    <mergeCell ref="A1:N1"/>
    <mergeCell ref="A2:N2"/>
    <mergeCell ref="L3:N3"/>
    <mergeCell ref="A5:N5"/>
    <mergeCell ref="A6:N6"/>
    <mergeCell ref="D21:N21"/>
    <mergeCell ref="B24:E24"/>
    <mergeCell ref="A8:N9"/>
    <mergeCell ref="A11:N11"/>
    <mergeCell ref="E19:N19"/>
    <mergeCell ref="B13:H13"/>
    <mergeCell ref="L13:N13"/>
    <mergeCell ref="C15:I15"/>
    <mergeCell ref="L15:N15"/>
    <mergeCell ref="C17:I17"/>
    <mergeCell ref="L17:N17"/>
    <mergeCell ref="F24:H24"/>
    <mergeCell ref="K24:L24"/>
    <mergeCell ref="I24:J24"/>
  </mergeCells>
  <conditionalFormatting sqref="I33">
    <cfRule type="containsText" dxfId="29" priority="8" operator="containsText" text="AUTO FAIL">
      <formula>NOT(ISERROR(SEARCH("AUTO FAIL",I33)))</formula>
    </cfRule>
    <cfRule type="containsText" dxfId="28" priority="9" operator="containsText" text="&quot;Auto fail&quot;">
      <formula>NOT(ISERROR(SEARCH("""Auto fail""",I33)))</formula>
    </cfRule>
  </conditionalFormatting>
  <conditionalFormatting sqref="I33:N34">
    <cfRule type="cellIs" dxfId="27" priority="1" operator="equal">
      <formula>"AUTOMATIC AUDIT FAILURE"</formula>
    </cfRule>
  </conditionalFormatting>
  <printOptions horizontalCentered="1" verticalCentered="1"/>
  <pageMargins left="0.25" right="0.25" top="0.75" bottom="0.75" header="0.3" footer="0.3"/>
  <pageSetup scale="96" orientation="landscape"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59999389629810485"/>
    <pageSetUpPr fitToPage="1"/>
  </sheetPr>
  <dimension ref="A1:O12"/>
  <sheetViews>
    <sheetView view="pageBreakPreview" topLeftCell="C3" zoomScale="80" zoomScaleNormal="80" zoomScaleSheetLayoutView="80" workbookViewId="0">
      <selection activeCell="H3" sqref="H3"/>
    </sheetView>
  </sheetViews>
  <sheetFormatPr defaultColWidth="9.08984375" defaultRowHeight="12.5" x14ac:dyDescent="0.25"/>
  <cols>
    <col min="1" max="1" width="20.6328125" style="43" customWidth="1"/>
    <col min="2" max="2" width="32" style="43" customWidth="1"/>
    <col min="3" max="3" width="57.6328125" style="43" customWidth="1"/>
    <col min="4" max="4" width="11.36328125" style="40" customWidth="1"/>
    <col min="5" max="7" width="13.36328125" style="2" hidden="1" customWidth="1"/>
    <col min="8" max="8" width="12.54296875" style="44" customWidth="1"/>
    <col min="9" max="9" width="40.6328125" style="40" customWidth="1"/>
    <col min="10" max="10" width="26.36328125" style="40" customWidth="1"/>
    <col min="11" max="11" width="19.90625" style="40"/>
    <col min="12" max="12" width="24.36328125" style="2" hidden="1" customWidth="1"/>
    <col min="13" max="15" width="8.90625" style="40" hidden="1" customWidth="1"/>
    <col min="16" max="16384" width="9.08984375" style="40"/>
  </cols>
  <sheetData>
    <row r="1" spans="1:14" s="33" customFormat="1" ht="69" customHeight="1" thickBot="1" x14ac:dyDescent="0.45">
      <c r="A1" s="32" t="s">
        <v>0</v>
      </c>
      <c r="B1" s="32" t="s">
        <v>1</v>
      </c>
      <c r="C1" s="32" t="s">
        <v>2</v>
      </c>
      <c r="D1" s="32" t="s">
        <v>3</v>
      </c>
      <c r="E1" s="73" t="s">
        <v>8</v>
      </c>
      <c r="F1" s="73" t="s">
        <v>11</v>
      </c>
      <c r="G1" s="73" t="s">
        <v>12</v>
      </c>
      <c r="H1" s="80" t="s">
        <v>4</v>
      </c>
      <c r="I1" s="32" t="s">
        <v>5</v>
      </c>
      <c r="L1" s="34"/>
      <c r="M1" s="35" t="e">
        <f>SUM(D2,D8,#REF!)</f>
        <v>#REF!</v>
      </c>
      <c r="N1" s="33" t="s">
        <v>16</v>
      </c>
    </row>
    <row r="2" spans="1:14" s="37" customFormat="1" ht="39.9" customHeight="1" thickBot="1" x14ac:dyDescent="0.45">
      <c r="A2" s="36" t="s">
        <v>55</v>
      </c>
      <c r="B2" s="36"/>
      <c r="C2" s="36"/>
      <c r="D2" s="36">
        <f>SUM(D3:D6)</f>
        <v>225</v>
      </c>
      <c r="E2" s="76" t="e">
        <f>D2/$M$1</f>
        <v>#REF!</v>
      </c>
      <c r="F2" s="76"/>
      <c r="G2" s="76"/>
      <c r="H2" s="74">
        <f>SUM(H3:H6)</f>
        <v>0</v>
      </c>
      <c r="I2" s="36"/>
      <c r="L2" s="38"/>
      <c r="M2" s="35" t="e">
        <f>'4. Holding Yards'!M1</f>
        <v>#REF!</v>
      </c>
      <c r="N2" s="37" t="s">
        <v>17</v>
      </c>
    </row>
    <row r="3" spans="1:14" ht="84.9" customHeight="1" thickBot="1" x14ac:dyDescent="0.45">
      <c r="A3" s="39" t="s">
        <v>100</v>
      </c>
      <c r="B3" s="39" t="s">
        <v>6</v>
      </c>
      <c r="C3" s="39" t="s">
        <v>7</v>
      </c>
      <c r="D3" s="68">
        <v>30</v>
      </c>
      <c r="E3" s="70"/>
      <c r="F3" s="70">
        <f>D3/$D$2</f>
        <v>0.13333333333333333</v>
      </c>
      <c r="G3" s="70" t="e">
        <f>D3/$M$3</f>
        <v>#REF!</v>
      </c>
      <c r="H3" s="71">
        <f>'1. Audit Entry Form'!E23</f>
        <v>0</v>
      </c>
      <c r="I3" s="79">
        <f>'1. Audit Entry Form'!L23</f>
        <v>0</v>
      </c>
      <c r="M3" s="35" t="e">
        <f>SUM(M1:M2)</f>
        <v>#REF!</v>
      </c>
      <c r="N3" s="40" t="s">
        <v>18</v>
      </c>
    </row>
    <row r="4" spans="1:14" ht="84.9" customHeight="1" x14ac:dyDescent="0.25">
      <c r="A4" s="39" t="s">
        <v>81</v>
      </c>
      <c r="B4" s="39" t="s">
        <v>144</v>
      </c>
      <c r="C4" s="39" t="s">
        <v>145</v>
      </c>
      <c r="D4" s="68">
        <v>100</v>
      </c>
      <c r="E4" s="70"/>
      <c r="F4" s="70"/>
      <c r="G4" s="70"/>
      <c r="H4" s="71">
        <f>'1. Audit Entry Form'!E24</f>
        <v>0</v>
      </c>
      <c r="I4" s="79">
        <f>'1. Audit Entry Form'!L24</f>
        <v>0</v>
      </c>
    </row>
    <row r="5" spans="1:14" ht="93.75" customHeight="1" x14ac:dyDescent="0.25">
      <c r="A5" s="39" t="s">
        <v>101</v>
      </c>
      <c r="B5" s="39" t="s">
        <v>130</v>
      </c>
      <c r="C5" s="39" t="s">
        <v>127</v>
      </c>
      <c r="D5" s="68">
        <v>75</v>
      </c>
      <c r="E5" s="70"/>
      <c r="F5" s="70"/>
      <c r="G5" s="70"/>
      <c r="H5" s="71">
        <f>'1. Audit Entry Form'!E25</f>
        <v>0</v>
      </c>
      <c r="I5" s="79">
        <f>'1. Audit Entry Form'!L25</f>
        <v>0</v>
      </c>
    </row>
    <row r="6" spans="1:14" ht="84.9" customHeight="1" x14ac:dyDescent="0.25">
      <c r="A6" s="39" t="s">
        <v>82</v>
      </c>
      <c r="B6" s="39" t="s">
        <v>129</v>
      </c>
      <c r="C6" s="39" t="s">
        <v>120</v>
      </c>
      <c r="D6" s="68">
        <v>20</v>
      </c>
      <c r="E6" s="70"/>
      <c r="F6" s="70"/>
      <c r="G6" s="70"/>
      <c r="H6" s="71">
        <f>'1. Audit Entry Form'!E26</f>
        <v>0</v>
      </c>
      <c r="I6" s="79">
        <f>'1. Audit Entry Form'!L26</f>
        <v>0</v>
      </c>
    </row>
    <row r="7" spans="1:14" ht="84.9" customHeight="1" x14ac:dyDescent="0.25">
      <c r="A7" s="39" t="s">
        <v>110</v>
      </c>
      <c r="B7" s="39" t="s">
        <v>111</v>
      </c>
      <c r="C7" s="39" t="s">
        <v>119</v>
      </c>
      <c r="D7" s="68"/>
      <c r="E7" s="70"/>
      <c r="F7" s="70"/>
      <c r="G7" s="70"/>
      <c r="H7" s="71"/>
      <c r="I7" s="79"/>
    </row>
    <row r="8" spans="1:14" s="37" customFormat="1" ht="39.9" customHeight="1" x14ac:dyDescent="0.35">
      <c r="A8" s="36" t="s">
        <v>56</v>
      </c>
      <c r="B8" s="36"/>
      <c r="C8" s="36"/>
      <c r="D8" s="36" t="str">
        <f>IF(H10="N/A","30","60")</f>
        <v>60</v>
      </c>
      <c r="E8" s="76" t="e">
        <f>D8/$M$1</f>
        <v>#REF!</v>
      </c>
      <c r="F8" s="76"/>
      <c r="G8" s="76"/>
      <c r="H8" s="74">
        <f>SUM(H9:H10)</f>
        <v>0</v>
      </c>
      <c r="I8" s="36"/>
      <c r="L8" s="38"/>
      <c r="M8" s="41"/>
    </row>
    <row r="9" spans="1:14" ht="84.9" customHeight="1" x14ac:dyDescent="0.25">
      <c r="A9" s="39" t="s">
        <v>57</v>
      </c>
      <c r="B9" s="39" t="s">
        <v>137</v>
      </c>
      <c r="C9" s="39" t="s">
        <v>128</v>
      </c>
      <c r="D9" s="68">
        <v>30</v>
      </c>
      <c r="E9" s="70"/>
      <c r="F9" s="70">
        <f>D9/$D$8</f>
        <v>0.5</v>
      </c>
      <c r="G9" s="70" t="e">
        <f t="shared" ref="G9:G10" si="0">D9/$M$3</f>
        <v>#REF!</v>
      </c>
      <c r="H9" s="71">
        <f>'1. Audit Entry Form'!E27</f>
        <v>0</v>
      </c>
      <c r="I9" s="79">
        <f>'1. Audit Entry Form'!L27</f>
        <v>0</v>
      </c>
    </row>
    <row r="10" spans="1:14" ht="101.25" customHeight="1" x14ac:dyDescent="0.25">
      <c r="A10" s="39" t="s">
        <v>50</v>
      </c>
      <c r="B10" s="39" t="s">
        <v>108</v>
      </c>
      <c r="C10" s="39" t="s">
        <v>146</v>
      </c>
      <c r="D10" s="68">
        <v>30</v>
      </c>
      <c r="E10" s="70"/>
      <c r="F10" s="70">
        <f>D10/$D$8</f>
        <v>0.5</v>
      </c>
      <c r="G10" s="70" t="e">
        <f t="shared" si="0"/>
        <v>#REF!</v>
      </c>
      <c r="H10" s="71">
        <f>'1. Audit Entry Form'!E28</f>
        <v>0</v>
      </c>
      <c r="I10" s="79">
        <f>'1. Audit Entry Form'!L28</f>
        <v>0</v>
      </c>
    </row>
    <row r="11" spans="1:14" x14ac:dyDescent="0.25">
      <c r="A11" s="42"/>
    </row>
    <row r="12" spans="1:14" x14ac:dyDescent="0.25">
      <c r="A12" s="42"/>
    </row>
  </sheetData>
  <sheetProtection selectLockedCells="1" selectUnlockedCells="1"/>
  <customSheetViews>
    <customSheetView guid="{021C8937-E5DC-4EEC-B1B0-5D0A045D3A93}" scale="80" showPageBreaks="1" fitToPage="1" printArea="1" hiddenColumns="1" view="pageBreakPreview" topLeftCell="A13">
      <selection activeCell="H15" activeCellId="3" sqref="H3:I5 H7:I9 H11:I14 H15:I16"/>
      <rowBreaks count="1" manualBreakCount="1">
        <brk id="14" max="8" man="1"/>
      </rowBreaks>
      <colBreaks count="1" manualBreakCount="1">
        <brk id="7" max="15" man="1"/>
      </colBreaks>
      <pageMargins left="0.25" right="0.25" top="0.75" bottom="0.75" header="0.3" footer="0.3"/>
      <pageSetup scale="76" fitToHeight="0" orientation="landscape" r:id="rId1"/>
    </customSheetView>
    <customSheetView guid="{C62255E3-4BBD-4D52-9A28-B09036565113}" scale="60" showPageBreaks="1" fitToPage="1" printArea="1" hiddenColumns="1" view="pageBreakPreview" topLeftCell="A13">
      <selection activeCell="I15" sqref="I15"/>
      <pageMargins left="0.25" right="0.25" top="0.75" bottom="0.75" header="0.3" footer="0.3"/>
      <pageSetup scale="74" fitToHeight="0" orientation="landscape" r:id="rId2"/>
    </customSheetView>
    <customSheetView guid="{1F1C7B1E-6480-443B-8699-8DB4E2051728}" scale="80" showPageBreaks="1" fitToPage="1" printArea="1" hiddenColumns="1" view="pageBreakPreview" topLeftCell="A13">
      <selection activeCell="B16" sqref="B16"/>
      <pageMargins left="0.25" right="0.25" top="0.75" bottom="0.75" header="0.3" footer="0.3"/>
      <pageSetup scale="76" fitToHeight="0" orientation="landscape" r:id="rId3"/>
    </customSheetView>
  </customSheetViews>
  <conditionalFormatting sqref="I3:I6">
    <cfRule type="cellIs" dxfId="6" priority="8" operator="equal">
      <formula>0</formula>
    </cfRule>
  </conditionalFormatting>
  <conditionalFormatting sqref="I9:I10">
    <cfRule type="cellIs" dxfId="5" priority="7" operator="equal">
      <formula>0</formula>
    </cfRule>
  </conditionalFormatting>
  <conditionalFormatting sqref="I7">
    <cfRule type="cellIs" dxfId="4" priority="1" operator="equal">
      <formula>0</formula>
    </cfRule>
  </conditionalFormatting>
  <pageMargins left="0.25" right="0.25" top="0.75" bottom="0.75" header="0.3" footer="0.3"/>
  <pageSetup scale="76" fitToHeight="0" orientation="landscape" r:id="rId4"/>
  <headerFooter>
    <oddHeader>&amp;A</oddHeader>
    <oddFooter>&amp;RPage &amp;P</oddFooter>
  </headerFooter>
  <rowBreaks count="1" manualBreakCount="1">
    <brk id="7" max="8" man="1"/>
  </rowBreaks>
  <colBreaks count="1" manualBreakCount="1">
    <brk id="7" max="15" man="1"/>
  </colBreak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59999389629810485"/>
    <pageSetUpPr fitToPage="1"/>
  </sheetPr>
  <dimension ref="A1:M15"/>
  <sheetViews>
    <sheetView view="pageBreakPreview" topLeftCell="B7" zoomScale="73" zoomScaleNormal="80" zoomScaleSheetLayoutView="110" workbookViewId="0">
      <selection activeCell="H8" sqref="H8"/>
    </sheetView>
  </sheetViews>
  <sheetFormatPr defaultColWidth="9.08984375" defaultRowHeight="12.5" x14ac:dyDescent="0.25"/>
  <cols>
    <col min="1" max="1" width="20.6328125" style="43" customWidth="1"/>
    <col min="2" max="2" width="32" style="43" customWidth="1"/>
    <col min="3" max="3" width="57.6328125" style="43" customWidth="1"/>
    <col min="4" max="4" width="11.36328125" style="40" customWidth="1"/>
    <col min="5" max="7" width="13.36328125" style="2" hidden="1" customWidth="1"/>
    <col min="8" max="8" width="12.54296875" style="44" customWidth="1"/>
    <col min="9" max="9" width="40.6328125" style="40" customWidth="1"/>
    <col min="10" max="10" width="26.36328125" style="40" customWidth="1"/>
    <col min="11" max="11" width="19.90625" style="40"/>
    <col min="12" max="12" width="24.36328125" style="2" customWidth="1"/>
    <col min="13" max="13" width="8.90625" style="40" hidden="1" customWidth="1"/>
    <col min="14" max="16384" width="9.08984375" style="40"/>
  </cols>
  <sheetData>
    <row r="1" spans="1:13" s="33" customFormat="1" ht="100.5" customHeight="1" thickBot="1" x14ac:dyDescent="0.45">
      <c r="A1" s="32" t="s">
        <v>0</v>
      </c>
      <c r="B1" s="32" t="s">
        <v>1</v>
      </c>
      <c r="C1" s="32" t="s">
        <v>2</v>
      </c>
      <c r="D1" s="32" t="s">
        <v>3</v>
      </c>
      <c r="E1" s="73" t="s">
        <v>8</v>
      </c>
      <c r="F1" s="73" t="s">
        <v>11</v>
      </c>
      <c r="G1" s="73" t="s">
        <v>12</v>
      </c>
      <c r="H1" s="74" t="s">
        <v>4</v>
      </c>
      <c r="I1" s="32" t="s">
        <v>5</v>
      </c>
      <c r="L1" s="34"/>
      <c r="M1" s="35" t="e">
        <f>SUM(D2,D7,#REF!,#REF!)</f>
        <v>#REF!</v>
      </c>
    </row>
    <row r="2" spans="1:13" s="37" customFormat="1" ht="39.9" customHeight="1" x14ac:dyDescent="0.35">
      <c r="A2" s="36" t="s">
        <v>84</v>
      </c>
      <c r="B2" s="36"/>
      <c r="C2" s="36"/>
      <c r="D2" s="36">
        <v>200</v>
      </c>
      <c r="E2" s="75"/>
      <c r="F2" s="76"/>
      <c r="G2" s="76"/>
      <c r="H2" s="74">
        <f>SUM(H3:H6)</f>
        <v>0</v>
      </c>
      <c r="I2" s="36"/>
      <c r="L2" s="38"/>
    </row>
    <row r="3" spans="1:13" ht="75" customHeight="1" x14ac:dyDescent="0.25">
      <c r="A3" s="39" t="s">
        <v>141</v>
      </c>
      <c r="B3" s="39" t="s">
        <v>142</v>
      </c>
      <c r="C3" s="39" t="s">
        <v>143</v>
      </c>
      <c r="D3" s="68">
        <v>50</v>
      </c>
      <c r="E3" s="70"/>
      <c r="F3" s="70"/>
      <c r="G3" s="70"/>
      <c r="H3" s="71">
        <f>'1. Audit Entry Form'!E29</f>
        <v>0</v>
      </c>
      <c r="I3" s="79">
        <f>'1. Audit Entry Form'!L28</f>
        <v>0</v>
      </c>
    </row>
    <row r="4" spans="1:13" ht="117" customHeight="1" x14ac:dyDescent="0.25">
      <c r="A4" s="39" t="s">
        <v>138</v>
      </c>
      <c r="B4" s="39" t="s">
        <v>92</v>
      </c>
      <c r="C4" s="39" t="s">
        <v>149</v>
      </c>
      <c r="D4" s="68">
        <v>50</v>
      </c>
      <c r="E4" s="70"/>
      <c r="F4" s="70">
        <f>D4/$D$2</f>
        <v>0.25</v>
      </c>
      <c r="G4" s="70" t="e">
        <f>D4/'3. Mgment - Training'!$M$3</f>
        <v>#REF!</v>
      </c>
      <c r="H4" s="71">
        <f>'1. Audit Entry Form'!E30</f>
        <v>0</v>
      </c>
      <c r="I4" s="79"/>
    </row>
    <row r="5" spans="1:13" ht="75" customHeight="1" x14ac:dyDescent="0.25">
      <c r="A5" s="39" t="s">
        <v>139</v>
      </c>
      <c r="B5" s="39" t="s">
        <v>83</v>
      </c>
      <c r="C5" s="39" t="s">
        <v>153</v>
      </c>
      <c r="D5" s="68">
        <v>50</v>
      </c>
      <c r="E5" s="70"/>
      <c r="F5" s="70"/>
      <c r="G5" s="70"/>
      <c r="H5" s="71">
        <f>'1. Audit Entry Form'!E31</f>
        <v>0</v>
      </c>
      <c r="I5" s="79">
        <f>'1. Audit Entry Form'!L31</f>
        <v>0</v>
      </c>
    </row>
    <row r="6" spans="1:13" ht="88.75" customHeight="1" x14ac:dyDescent="0.25">
      <c r="A6" s="39" t="s">
        <v>140</v>
      </c>
      <c r="B6" s="39" t="s">
        <v>148</v>
      </c>
      <c r="C6" s="39" t="s">
        <v>147</v>
      </c>
      <c r="D6" s="68">
        <v>50</v>
      </c>
      <c r="E6" s="70"/>
      <c r="F6" s="70">
        <f>D6/$D$2</f>
        <v>0.25</v>
      </c>
      <c r="G6" s="70" t="e">
        <f>D6/'3. Mgment - Training'!$M$3</f>
        <v>#REF!</v>
      </c>
      <c r="H6" s="71">
        <f>'1. Audit Entry Form'!E32</f>
        <v>0</v>
      </c>
      <c r="I6" s="79">
        <f>'1. Audit Entry Form'!L32</f>
        <v>0</v>
      </c>
    </row>
    <row r="7" spans="1:13" s="37" customFormat="1" ht="31" x14ac:dyDescent="0.35">
      <c r="A7" s="36" t="s">
        <v>107</v>
      </c>
      <c r="B7" s="36"/>
      <c r="C7" s="36"/>
      <c r="D7" s="36">
        <v>50</v>
      </c>
      <c r="E7" s="75"/>
      <c r="F7" s="76"/>
      <c r="G7" s="76"/>
      <c r="H7" s="74">
        <f>SUM(H8)</f>
        <v>0</v>
      </c>
      <c r="I7" s="36"/>
      <c r="L7" s="38"/>
    </row>
    <row r="8" spans="1:13" ht="305" customHeight="1" x14ac:dyDescent="0.25">
      <c r="A8" s="39" t="s">
        <v>99</v>
      </c>
      <c r="B8" s="39" t="s">
        <v>133</v>
      </c>
      <c r="C8" s="39" t="s">
        <v>134</v>
      </c>
      <c r="D8" s="68">
        <v>50</v>
      </c>
      <c r="E8" s="70"/>
      <c r="F8" s="70">
        <f>D8/$D$7</f>
        <v>1</v>
      </c>
      <c r="G8" s="70" t="e">
        <f>D8/'3. Mgment - Training'!$M$3</f>
        <v>#REF!</v>
      </c>
      <c r="H8" s="71">
        <f>'1. Audit Entry Form'!E33</f>
        <v>0</v>
      </c>
      <c r="I8" s="79">
        <f>'1. Audit Entry Form'!L33</f>
        <v>0</v>
      </c>
    </row>
    <row r="9" spans="1:13" ht="75" customHeight="1" x14ac:dyDescent="0.25"/>
    <row r="10" spans="1:13" ht="124.25" customHeight="1" x14ac:dyDescent="0.25"/>
    <row r="11" spans="1:13" s="2" customFormat="1" x14ac:dyDescent="0.25">
      <c r="A11" s="42"/>
      <c r="B11" s="43"/>
      <c r="C11" s="43"/>
      <c r="D11" s="40"/>
      <c r="H11" s="44"/>
      <c r="I11" s="40"/>
      <c r="J11" s="40"/>
      <c r="K11" s="40"/>
      <c r="M11" s="40"/>
    </row>
    <row r="12" spans="1:13" s="2" customFormat="1" x14ac:dyDescent="0.25">
      <c r="A12" s="42"/>
      <c r="B12" s="43"/>
      <c r="C12" s="43"/>
      <c r="D12" s="40"/>
      <c r="H12" s="44"/>
      <c r="I12" s="40"/>
      <c r="J12" s="40"/>
      <c r="K12" s="40"/>
      <c r="M12" s="40"/>
    </row>
    <row r="13" spans="1:13" x14ac:dyDescent="0.25">
      <c r="A13" s="42"/>
    </row>
    <row r="14" spans="1:13" x14ac:dyDescent="0.25">
      <c r="A14" s="42"/>
    </row>
    <row r="15" spans="1:13" x14ac:dyDescent="0.25">
      <c r="A15" s="42"/>
    </row>
  </sheetData>
  <sheetProtection selectLockedCells="1" selectUnlockedCells="1"/>
  <customSheetViews>
    <customSheetView guid="{021C8937-E5DC-4EEC-B1B0-5D0A045D3A93}" scale="85" showPageBreaks="1" fitToPage="1" printArea="1" hiddenColumns="1" view="pageBreakPreview" topLeftCell="A28">
      <selection activeCell="H29" activeCellId="6" sqref="H3:I4 H7:I10 H13:I16 H19:I23 H24:I24 H25:I28 H29:I31"/>
      <pageMargins left="0.25" right="0.25" top="0.75" bottom="0.75" header="0.3" footer="0.3"/>
      <pageSetup scale="76" fitToHeight="0" orientation="landscape" r:id="rId1"/>
    </customSheetView>
    <customSheetView guid="{C62255E3-4BBD-4D52-9A28-B09036565113}" scale="85" showPageBreaks="1" fitToPage="1" printArea="1" hiddenColumns="1" view="pageBreakPreview" topLeftCell="A11">
      <selection activeCell="C15" sqref="C15"/>
      <pageMargins left="0.25" right="0.25" top="0.75" bottom="0.75" header="0.3" footer="0.3"/>
      <pageSetup scale="74" fitToHeight="0" orientation="landscape" r:id="rId2"/>
    </customSheetView>
    <customSheetView guid="{1F1C7B1E-6480-443B-8699-8DB4E2051728}" scale="85" showPageBreaks="1" fitToPage="1" printArea="1" hiddenColumns="1" view="pageBreakPreview" topLeftCell="A18">
      <selection activeCell="C22" sqref="C22"/>
      <pageMargins left="0.25" right="0.25" top="0.75" bottom="0.75" header="0.3" footer="0.3"/>
      <pageSetup scale="76" fitToHeight="0" orientation="landscape" r:id="rId3"/>
    </customSheetView>
  </customSheetViews>
  <conditionalFormatting sqref="I8 I3:I6">
    <cfRule type="cellIs" dxfId="3" priority="11" operator="equal">
      <formula>0</formula>
    </cfRule>
  </conditionalFormatting>
  <pageMargins left="0.25" right="0.25" top="0.75" bottom="0.75" header="0.3" footer="0.3"/>
  <pageSetup scale="76" fitToHeight="0" orientation="landscape" r:id="rId4"/>
  <headerFooter>
    <oddHeader>&amp;A</oddHeader>
    <oddFooter>Page &amp;P of &amp;N</oddFooter>
  </headerFooter>
  <rowBreaks count="1" manualBreakCount="1">
    <brk id="6"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4" tint="0.59999389629810485"/>
    <pageSetUpPr fitToPage="1"/>
  </sheetPr>
  <dimension ref="A1:M19"/>
  <sheetViews>
    <sheetView view="pageBreakPreview" zoomScale="85" zoomScaleNormal="80" zoomScaleSheetLayoutView="85" workbookViewId="0">
      <selection activeCell="I3" sqref="I3:I6"/>
    </sheetView>
  </sheetViews>
  <sheetFormatPr defaultColWidth="9.08984375" defaultRowHeight="12.5" x14ac:dyDescent="0.25"/>
  <cols>
    <col min="1" max="1" width="20.6328125" style="43" customWidth="1"/>
    <col min="2" max="2" width="32" style="43" customWidth="1"/>
    <col min="3" max="3" width="57.6328125" style="43" customWidth="1"/>
    <col min="4" max="4" width="11.36328125" style="40" customWidth="1"/>
    <col min="5" max="7" width="13.36328125" style="2" hidden="1" customWidth="1"/>
    <col min="8" max="8" width="12.54296875" style="44" customWidth="1"/>
    <col min="9" max="9" width="40.6328125" style="40" customWidth="1"/>
    <col min="10" max="10" width="26.36328125" style="40" customWidth="1"/>
    <col min="11" max="11" width="9.08984375" style="40"/>
    <col min="12" max="12" width="24.36328125" style="2" customWidth="1"/>
    <col min="13" max="13" width="8.90625" style="40" hidden="1" customWidth="1"/>
    <col min="14" max="16384" width="9.08984375" style="40"/>
  </cols>
  <sheetData>
    <row r="1" spans="1:13" s="33" customFormat="1" ht="100.5" customHeight="1" thickBot="1" x14ac:dyDescent="0.45">
      <c r="A1" s="32" t="s">
        <v>0</v>
      </c>
      <c r="B1" s="32" t="s">
        <v>1</v>
      </c>
      <c r="C1" s="32" t="s">
        <v>2</v>
      </c>
      <c r="D1" s="32" t="s">
        <v>3</v>
      </c>
      <c r="E1" s="73" t="s">
        <v>8</v>
      </c>
      <c r="F1" s="73" t="s">
        <v>11</v>
      </c>
      <c r="G1" s="73" t="s">
        <v>12</v>
      </c>
      <c r="H1" s="74" t="s">
        <v>4</v>
      </c>
      <c r="I1" s="32" t="s">
        <v>5</v>
      </c>
      <c r="L1" s="34"/>
      <c r="M1" s="35" t="e">
        <f>SUM(D2,D11,#REF!,#REF!)</f>
        <v>#REF!</v>
      </c>
    </row>
    <row r="2" spans="1:13" s="37" customFormat="1" ht="39.9" customHeight="1" x14ac:dyDescent="0.35">
      <c r="A2" s="36" t="s">
        <v>85</v>
      </c>
      <c r="B2" s="36"/>
      <c r="C2" s="36"/>
      <c r="D2" s="36" t="str">
        <f>IF(H8="N/A","225","250")</f>
        <v>250</v>
      </c>
      <c r="E2" s="75"/>
      <c r="F2" s="76"/>
      <c r="G2" s="76"/>
      <c r="H2" s="74">
        <f>SUM(H3)</f>
        <v>0</v>
      </c>
      <c r="I2" s="36"/>
      <c r="L2" s="38"/>
    </row>
    <row r="3" spans="1:13" s="45" customFormat="1" ht="41.4" customHeight="1" x14ac:dyDescent="0.25">
      <c r="A3" s="69" t="s">
        <v>121</v>
      </c>
      <c r="B3" s="69" t="s">
        <v>122</v>
      </c>
      <c r="C3" s="69" t="s">
        <v>135</v>
      </c>
      <c r="D3" s="165">
        <v>50</v>
      </c>
      <c r="E3" s="77"/>
      <c r="F3" s="78"/>
      <c r="G3" s="78"/>
      <c r="H3" s="168">
        <f>'1. Audit Entry Form'!E34</f>
        <v>0</v>
      </c>
      <c r="I3" s="171">
        <f>'1. Audit Entry Form'!L34</f>
        <v>0</v>
      </c>
      <c r="L3" s="46"/>
    </row>
    <row r="4" spans="1:13" s="45" customFormat="1" ht="53" customHeight="1" x14ac:dyDescent="0.25">
      <c r="A4" s="69" t="s">
        <v>132</v>
      </c>
      <c r="B4" s="69" t="s">
        <v>102</v>
      </c>
      <c r="C4" s="69" t="s">
        <v>124</v>
      </c>
      <c r="D4" s="166"/>
      <c r="E4" s="70"/>
      <c r="F4" s="70">
        <f>D4/'4. Holding Yards'!$D$7</f>
        <v>0</v>
      </c>
      <c r="G4" s="70" t="e">
        <f>D4/'3. Mgment - Training'!$M$3</f>
        <v>#REF!</v>
      </c>
      <c r="H4" s="169"/>
      <c r="I4" s="172"/>
      <c r="L4" s="46"/>
    </row>
    <row r="5" spans="1:13" ht="67.5" customHeight="1" x14ac:dyDescent="0.25">
      <c r="A5" s="69" t="s">
        <v>123</v>
      </c>
      <c r="B5" s="69" t="s">
        <v>102</v>
      </c>
      <c r="C5" s="69" t="s">
        <v>136</v>
      </c>
      <c r="D5" s="166"/>
      <c r="E5" s="70"/>
      <c r="F5" s="70"/>
      <c r="G5" s="70"/>
      <c r="H5" s="169"/>
      <c r="I5" s="172"/>
    </row>
    <row r="6" spans="1:13" ht="75" customHeight="1" x14ac:dyDescent="0.25">
      <c r="A6" s="69" t="s">
        <v>131</v>
      </c>
      <c r="B6" s="69" t="s">
        <v>103</v>
      </c>
      <c r="C6" s="69" t="s">
        <v>152</v>
      </c>
      <c r="D6" s="167"/>
      <c r="E6" s="70"/>
      <c r="F6" s="70">
        <f>D6/'4. Holding Yards'!$D$7</f>
        <v>0</v>
      </c>
      <c r="G6" s="70" t="e">
        <f>D6/'3. Mgment - Training'!$M$3</f>
        <v>#REF!</v>
      </c>
      <c r="H6" s="170"/>
      <c r="I6" s="173"/>
    </row>
    <row r="7" spans="1:13" ht="263.39999999999998" customHeight="1" x14ac:dyDescent="0.25">
      <c r="A7" s="39" t="s">
        <v>104</v>
      </c>
      <c r="B7" s="39" t="s">
        <v>86</v>
      </c>
      <c r="C7" s="39" t="s">
        <v>151</v>
      </c>
      <c r="D7" s="68">
        <v>50</v>
      </c>
      <c r="E7" s="70"/>
      <c r="F7" s="70" t="e">
        <f>D7/#REF!</f>
        <v>#REF!</v>
      </c>
      <c r="G7" s="70" t="e">
        <f>D7/'3. Mgment - Training'!$M$3</f>
        <v>#REF!</v>
      </c>
      <c r="H7" s="71">
        <f>'1. Audit Entry Form'!E35</f>
        <v>0</v>
      </c>
      <c r="I7" s="79">
        <f>'1. Audit Entry Form'!L35</f>
        <v>0</v>
      </c>
    </row>
    <row r="8" spans="1:13" s="37" customFormat="1" ht="39.9" customHeight="1" x14ac:dyDescent="0.35">
      <c r="A8" s="39" t="s">
        <v>105</v>
      </c>
      <c r="B8" s="39" t="s">
        <v>87</v>
      </c>
      <c r="C8" s="39" t="s">
        <v>109</v>
      </c>
      <c r="D8" s="68">
        <v>25</v>
      </c>
      <c r="E8" s="70"/>
      <c r="F8" s="70" t="e">
        <f>D8/#REF!</f>
        <v>#REF!</v>
      </c>
      <c r="G8" s="70" t="e">
        <f>D8/'3. Mgment - Training'!$M$3</f>
        <v>#REF!</v>
      </c>
      <c r="H8" s="71">
        <f>'1. Audit Entry Form'!E36</f>
        <v>0</v>
      </c>
      <c r="I8" s="79">
        <f>'1. Audit Entry Form'!L36</f>
        <v>0</v>
      </c>
      <c r="L8" s="38"/>
    </row>
    <row r="9" spans="1:13" s="37" customFormat="1" ht="39.9" customHeight="1" x14ac:dyDescent="0.35">
      <c r="A9" s="39" t="s">
        <v>106</v>
      </c>
      <c r="B9" s="39" t="s">
        <v>88</v>
      </c>
      <c r="C9" s="39" t="s">
        <v>126</v>
      </c>
      <c r="D9" s="68">
        <v>50</v>
      </c>
      <c r="E9" s="70"/>
      <c r="F9" s="70" t="e">
        <f>D9/#REF!</f>
        <v>#REF!</v>
      </c>
      <c r="G9" s="70" t="e">
        <f>D9/'3. Mgment - Training'!$M$3</f>
        <v>#REF!</v>
      </c>
      <c r="H9" s="71">
        <f>'1. Audit Entry Form'!E37</f>
        <v>0</v>
      </c>
      <c r="I9" s="79">
        <f>'1. Audit Entry Form'!L37</f>
        <v>0</v>
      </c>
      <c r="L9" s="38"/>
    </row>
    <row r="10" spans="1:13" ht="111.75" customHeight="1" x14ac:dyDescent="0.25">
      <c r="A10" s="39" t="s">
        <v>112</v>
      </c>
      <c r="B10" s="39" t="s">
        <v>113</v>
      </c>
      <c r="C10" s="39" t="s">
        <v>114</v>
      </c>
      <c r="D10" s="68">
        <v>50</v>
      </c>
      <c r="E10" s="70"/>
      <c r="F10" s="70"/>
      <c r="G10" s="70"/>
      <c r="H10" s="71">
        <f>'1. Audit Entry Form'!E38</f>
        <v>0</v>
      </c>
      <c r="I10" s="79"/>
    </row>
    <row r="11" spans="1:13" ht="154.25" customHeight="1" x14ac:dyDescent="0.25">
      <c r="A11" s="39" t="s">
        <v>117</v>
      </c>
      <c r="B11" s="39" t="s">
        <v>89</v>
      </c>
      <c r="C11" s="39" t="s">
        <v>125</v>
      </c>
      <c r="D11" s="68">
        <v>0</v>
      </c>
      <c r="E11" s="70"/>
      <c r="F11" s="70">
        <v>1</v>
      </c>
      <c r="G11" s="70">
        <v>4.4444444444444446E-2</v>
      </c>
      <c r="H11" s="71">
        <f>'1. Audit Entry Form'!E39</f>
        <v>0</v>
      </c>
      <c r="I11" s="79">
        <f>'1. Audit Entry Form'!L38</f>
        <v>0</v>
      </c>
    </row>
    <row r="12" spans="1:13" s="2" customFormat="1" ht="125" x14ac:dyDescent="0.25">
      <c r="A12" s="39" t="s">
        <v>118</v>
      </c>
      <c r="B12" s="39" t="s">
        <v>115</v>
      </c>
      <c r="C12" s="39" t="s">
        <v>150</v>
      </c>
      <c r="D12" s="68">
        <v>25</v>
      </c>
      <c r="E12" s="70"/>
      <c r="F12" s="70"/>
      <c r="G12" s="70"/>
      <c r="H12" s="71">
        <f>'1. Audit Entry Form'!E40</f>
        <v>0</v>
      </c>
      <c r="I12" s="79"/>
      <c r="J12" s="40"/>
      <c r="K12" s="40"/>
      <c r="M12" s="40"/>
    </row>
    <row r="13" spans="1:13" s="2" customFormat="1" ht="31" x14ac:dyDescent="0.25">
      <c r="A13" s="36" t="s">
        <v>90</v>
      </c>
      <c r="B13" s="36"/>
      <c r="C13" s="36"/>
      <c r="D13" s="36"/>
      <c r="E13" s="75"/>
      <c r="F13" s="76"/>
      <c r="G13" s="76"/>
      <c r="H13" s="74"/>
      <c r="I13" s="36"/>
      <c r="J13" s="40"/>
      <c r="K13" s="40"/>
      <c r="M13" s="40"/>
    </row>
    <row r="14" spans="1:13" ht="51" x14ac:dyDescent="0.25">
      <c r="A14" s="39" t="s">
        <v>91</v>
      </c>
      <c r="B14" s="39" t="s">
        <v>51</v>
      </c>
      <c r="C14" s="39" t="s">
        <v>54</v>
      </c>
      <c r="D14" s="68"/>
      <c r="E14" s="70"/>
      <c r="F14" s="70" t="e">
        <f>D14/#REF!</f>
        <v>#REF!</v>
      </c>
      <c r="G14" s="70" t="e">
        <f>D14/'3. Mgment - Training'!$M$3</f>
        <v>#REF!</v>
      </c>
      <c r="H14" s="71">
        <f>'1. Audit Entry Form'!E41</f>
        <v>0</v>
      </c>
      <c r="I14" s="79">
        <f>'1. Audit Entry Form'!L39</f>
        <v>0</v>
      </c>
    </row>
    <row r="15" spans="1:13" x14ac:dyDescent="0.25">
      <c r="A15" s="42"/>
    </row>
    <row r="16" spans="1:13" x14ac:dyDescent="0.25">
      <c r="A16" s="42"/>
    </row>
    <row r="17" spans="1:1" x14ac:dyDescent="0.25">
      <c r="A17" s="42"/>
    </row>
    <row r="18" spans="1:1" x14ac:dyDescent="0.25">
      <c r="A18" s="42"/>
    </row>
    <row r="19" spans="1:1" x14ac:dyDescent="0.25">
      <c r="A19" s="42"/>
    </row>
  </sheetData>
  <sheetProtection selectLockedCells="1" selectUnlockedCells="1"/>
  <mergeCells count="3">
    <mergeCell ref="D3:D6"/>
    <mergeCell ref="H3:H6"/>
    <mergeCell ref="I3:I6"/>
  </mergeCells>
  <conditionalFormatting sqref="I14">
    <cfRule type="cellIs" dxfId="2" priority="2" operator="equal">
      <formula>0</formula>
    </cfRule>
  </conditionalFormatting>
  <conditionalFormatting sqref="I8:I12">
    <cfRule type="cellIs" dxfId="1" priority="3" operator="equal">
      <formula>0</formula>
    </cfRule>
  </conditionalFormatting>
  <conditionalFormatting sqref="I3 I7">
    <cfRule type="cellIs" dxfId="0" priority="1" operator="equal">
      <formula>0</formula>
    </cfRule>
  </conditionalFormatting>
  <pageMargins left="0.25" right="0.25" top="0.75" bottom="0.75" header="0.3" footer="0.3"/>
  <pageSetup scale="76" fitToHeight="0" orientation="landscape" r:id="rId1"/>
  <headerFooter>
    <oddHeader>&amp;A</oddHeader>
    <oddFooter>Page &amp;P of &amp;N</oddFooter>
  </headerFooter>
  <rowBreaks count="1" manualBreakCount="1">
    <brk id="6"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16328B7EE153B41B4D0393C24F90FE6" ma:contentTypeVersion="13" ma:contentTypeDescription="Create a new document." ma:contentTypeScope="" ma:versionID="31f39ab99e6ed0adea4c9fee01638b28">
  <xsd:schema xmlns:xsd="http://www.w3.org/2001/XMLSchema" xmlns:xs="http://www.w3.org/2001/XMLSchema" xmlns:p="http://schemas.microsoft.com/office/2006/metadata/properties" xmlns:ns2="022661e0-d27d-4d2a-b12a-2ab83cfded33" xmlns:ns3="2a4ced2d-5219-43cd-a701-ae343c8be8b7" targetNamespace="http://schemas.microsoft.com/office/2006/metadata/properties" ma:root="true" ma:fieldsID="0b60cb9415453d71134c101052d22ac7" ns2:_="" ns3:_="">
    <xsd:import namespace="022661e0-d27d-4d2a-b12a-2ab83cfded33"/>
    <xsd:import namespace="2a4ced2d-5219-43cd-a701-ae343c8be8b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MediaServiceBillingMetadata"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2661e0-d27d-4d2a-b12a-2ab83cfded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MediaServiceBillingMetadata" ma:index="16" nillable="true" ma:displayName="MediaServiceBillingMetadata" ma:hidden="true" ma:internalName="MediaServiceBillingMetadata" ma:readOnly="true">
      <xsd:simpleType>
        <xsd:restriction base="dms:Note"/>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dbc23296-6d79-42ba-b0ab-0a03bcbd5cbc"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a4ced2d-5219-43cd-a701-ae343c8be8b7"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adc1042b-699d-4a1a-b23e-31e842252a05}" ma:internalName="TaxCatchAll" ma:showField="CatchAllData" ma:web="2a4ced2d-5219-43cd-a701-ae343c8be8b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a4ced2d-5219-43cd-a701-ae343c8be8b7" xsi:nil="true"/>
    <lcf76f155ced4ddcb4097134ff3c332f xmlns="022661e0-d27d-4d2a-b12a-2ab83cfded3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82B1D83-166F-4B62-9423-18369FF7C8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2661e0-d27d-4d2a-b12a-2ab83cfded33"/>
    <ds:schemaRef ds:uri="2a4ced2d-5219-43cd-a701-ae343c8be8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31C825C-B484-4B1F-9A18-34A8FE9A96AD}">
  <ds:schemaRefs>
    <ds:schemaRef ds:uri="http://schemas.microsoft.com/office/2006/metadata/properties"/>
    <ds:schemaRef ds:uri="http://schemas.microsoft.com/office/infopath/2007/PartnerControls"/>
    <ds:schemaRef ds:uri="2a4ced2d-5219-43cd-a701-ae343c8be8b7"/>
    <ds:schemaRef ds:uri="022661e0-d27d-4d2a-b12a-2ab83cfded33"/>
  </ds:schemaRefs>
</ds:datastoreItem>
</file>

<file path=customXml/itemProps3.xml><?xml version="1.0" encoding="utf-8"?>
<ds:datastoreItem xmlns:ds="http://schemas.openxmlformats.org/officeDocument/2006/customXml" ds:itemID="{915EA082-0D6A-4F5E-BD2B-9D903FD4FF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7</vt:i4>
      </vt:variant>
    </vt:vector>
  </HeadingPairs>
  <TitlesOfParts>
    <vt:vector size="13" baseType="lpstr">
      <vt:lpstr>Revised Overview</vt:lpstr>
      <vt:lpstr>1. Audit Entry Form</vt:lpstr>
      <vt:lpstr>2. Audit Cover Sheet</vt:lpstr>
      <vt:lpstr>3. Mgment - Training</vt:lpstr>
      <vt:lpstr>4. Holding Yards</vt:lpstr>
      <vt:lpstr>5. Slaughter - Failure Items</vt:lpstr>
      <vt:lpstr>'2. Audit Cover Sheet'!Print_Area</vt:lpstr>
      <vt:lpstr>'3. Mgment - Training'!Print_Area</vt:lpstr>
      <vt:lpstr>'4. Holding Yards'!Print_Area</vt:lpstr>
      <vt:lpstr>'5. Slaughter - Failure Items'!Print_Area</vt:lpstr>
      <vt:lpstr>'3. Mgment - Training'!Print_Titles</vt:lpstr>
      <vt:lpstr>'4. Holding Yards'!Print_Titles</vt:lpstr>
      <vt:lpstr>'5. Slaughter - Failure Items'!Print_Titles</vt:lpstr>
    </vt:vector>
  </TitlesOfParts>
  <Company>JOTS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vahlmeyer@turkeyfed.org</dc:creator>
  <cp:lastModifiedBy>Addison Murtha</cp:lastModifiedBy>
  <cp:lastPrinted>2021-10-08T19:58:34Z</cp:lastPrinted>
  <dcterms:created xsi:type="dcterms:W3CDTF">2014-06-06T15:01:41Z</dcterms:created>
  <dcterms:modified xsi:type="dcterms:W3CDTF">2026-06-30T14:57:22Z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0x010100716328B7EE153B41B4D0393C24F90FE6</vt:lpwstr>
  </property>
  <property fmtid="{D5CDD505-2E9C-101B-9397-08002B2CF9AE}" pid="3" name="MediaServiceImageTags">
    <vt:lpwstr/>
  </property>
</Properties>
</file>